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tabRatio="720" firstSheet="1" activeTab="1"/>
  </bookViews>
  <sheets>
    <sheet name=" Офисы вода (3)" sheetId="30" state="hidden" r:id="rId1"/>
    <sheet name="Справка" sheetId="21" r:id="rId2"/>
    <sheet name="Мусор" sheetId="10" state="hidden" r:id="rId3"/>
    <sheet name="Отопление" sheetId="11" state="hidden" r:id="rId4"/>
    <sheet name="ОПУ ТЭ" sheetId="13" state="hidden" r:id="rId5"/>
    <sheet name="Справка ТЭ по нежилым" sheetId="25" state="hidden" r:id="rId6"/>
    <sheet name="ОПУ ТЭ." sheetId="29" r:id="rId7"/>
    <sheet name="Лист2" sheetId="34" state="hidden" r:id="rId8"/>
    <sheet name="Паркинг" sheetId="18" r:id="rId9"/>
    <sheet name="Вывоз ТКО " sheetId="38" r:id="rId10"/>
    <sheet name="Жилые вода (2)" sheetId="24" state="hidden" r:id="rId11"/>
  </sheets>
  <externalReferences>
    <externalReference r:id="rId12"/>
  </externalReferences>
  <definedNames>
    <definedName name="_xlnm._FilterDatabase" localSheetId="10" hidden="1">'Жилые вода (2)'!$E$1:$E$326</definedName>
    <definedName name="_xlnm._FilterDatabase" localSheetId="3" hidden="1">Отопление!$A$2:$S$362</definedName>
    <definedName name="_xlnm.Print_Area" localSheetId="10">'Жилые вода (2)'!$A$1:$Q$325</definedName>
  </definedNames>
  <calcPr calcId="162913"/>
  <fileRecoveryPr autoRecover="0"/>
</workbook>
</file>

<file path=xl/calcChain.xml><?xml version="1.0" encoding="utf-8"?>
<calcChain xmlns="http://schemas.openxmlformats.org/spreadsheetml/2006/main">
  <c r="G9" i="29" l="1"/>
  <c r="C8" i="29" l="1"/>
  <c r="F9" i="29" l="1"/>
  <c r="F6" i="29" l="1"/>
  <c r="G6" i="29" l="1"/>
  <c r="G11" i="29" s="1"/>
  <c r="C15" i="18" l="1"/>
  <c r="E4" i="38" l="1"/>
  <c r="F7" i="29"/>
  <c r="E8" i="29"/>
  <c r="F11" i="29" s="1"/>
  <c r="D15" i="38"/>
  <c r="B4" i="38" s="1"/>
  <c r="F10" i="29"/>
  <c r="G31" i="29"/>
  <c r="Q22" i="30"/>
  <c r="L22" i="30"/>
  <c r="Q21" i="30"/>
  <c r="L21" i="30"/>
  <c r="Q20" i="30"/>
  <c r="L20" i="30"/>
  <c r="Q18" i="30"/>
  <c r="Q19" i="30" s="1"/>
  <c r="L18" i="30"/>
  <c r="L19" i="30" s="1"/>
  <c r="Q16" i="30"/>
  <c r="L16" i="30"/>
  <c r="Q15" i="30"/>
  <c r="L15" i="30"/>
  <c r="Q14" i="30"/>
  <c r="L14" i="30"/>
  <c r="Q13" i="30"/>
  <c r="L13" i="30"/>
  <c r="Q12" i="30"/>
  <c r="L12" i="30"/>
  <c r="Q11" i="30"/>
  <c r="L11" i="30"/>
  <c r="L9" i="30"/>
  <c r="L8" i="30"/>
  <c r="L7" i="30"/>
  <c r="Q6" i="30"/>
  <c r="L6" i="30"/>
  <c r="Q5" i="30"/>
  <c r="L5" i="30"/>
  <c r="Q4" i="30"/>
  <c r="L4" i="30"/>
  <c r="L24" i="30"/>
  <c r="Q17" i="30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61" i="11" s="1"/>
  <c r="N359" i="11"/>
  <c r="N218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3" i="11"/>
  <c r="E201" i="11"/>
  <c r="K381" i="11"/>
  <c r="E360" i="11"/>
  <c r="E378" i="11" s="1"/>
  <c r="F9" i="13"/>
  <c r="K246" i="11"/>
  <c r="L362" i="11"/>
  <c r="L203" i="11"/>
  <c r="N27" i="10"/>
  <c r="F152" i="11"/>
  <c r="F144" i="11"/>
  <c r="F83" i="11"/>
  <c r="J6" i="13"/>
  <c r="F113" i="11"/>
  <c r="F15" i="25"/>
  <c r="F14" i="25"/>
  <c r="F13" i="25"/>
  <c r="F12" i="25"/>
  <c r="F11" i="25"/>
  <c r="K7" i="25"/>
  <c r="N7" i="25" s="1"/>
  <c r="F7" i="25"/>
  <c r="K6" i="25"/>
  <c r="N6" i="25" s="1"/>
  <c r="F6" i="25"/>
  <c r="K5" i="25"/>
  <c r="F5" i="25"/>
  <c r="K4" i="25"/>
  <c r="N4" i="25"/>
  <c r="F4" i="25"/>
  <c r="K3" i="25"/>
  <c r="N3" i="25" s="1"/>
  <c r="F3" i="25"/>
  <c r="N5" i="25"/>
  <c r="K380" i="11"/>
  <c r="F84" i="11"/>
  <c r="K259" i="11"/>
  <c r="K83" i="11"/>
  <c r="K216" i="11"/>
  <c r="K342" i="11"/>
  <c r="K344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F240" i="11"/>
  <c r="F31" i="11"/>
  <c r="K302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5" i="11"/>
  <c r="K336" i="11"/>
  <c r="K337" i="11"/>
  <c r="K338" i="11"/>
  <c r="K339" i="11"/>
  <c r="K340" i="11"/>
  <c r="K341" i="11"/>
  <c r="K343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Q324" i="24"/>
  <c r="Q323" i="24"/>
  <c r="Q322" i="24"/>
  <c r="Q325" i="24" s="1"/>
  <c r="Q319" i="24"/>
  <c r="Q316" i="24"/>
  <c r="Q315" i="24"/>
  <c r="Q311" i="24"/>
  <c r="L311" i="24"/>
  <c r="Q310" i="24"/>
  <c r="L310" i="24"/>
  <c r="Q309" i="24"/>
  <c r="L309" i="24"/>
  <c r="Q308" i="24"/>
  <c r="L308" i="24"/>
  <c r="Q307" i="24"/>
  <c r="L307" i="24"/>
  <c r="Q306" i="24"/>
  <c r="L306" i="24"/>
  <c r="Q305" i="24"/>
  <c r="L305" i="24"/>
  <c r="Q304" i="24"/>
  <c r="L304" i="24"/>
  <c r="Q303" i="24"/>
  <c r="L303" i="24"/>
  <c r="Q302" i="24"/>
  <c r="L302" i="24"/>
  <c r="Q301" i="24"/>
  <c r="L301" i="24"/>
  <c r="Q300" i="24"/>
  <c r="L300" i="24"/>
  <c r="Q299" i="24"/>
  <c r="L299" i="24"/>
  <c r="Q298" i="24"/>
  <c r="L298" i="24"/>
  <c r="Q297" i="24"/>
  <c r="L297" i="24"/>
  <c r="Q296" i="24"/>
  <c r="L296" i="24"/>
  <c r="Q295" i="24"/>
  <c r="L295" i="24"/>
  <c r="Q294" i="24"/>
  <c r="L294" i="24"/>
  <c r="Q293" i="24"/>
  <c r="L293" i="24"/>
  <c r="Q292" i="24"/>
  <c r="L292" i="24"/>
  <c r="Q291" i="24"/>
  <c r="L291" i="24"/>
  <c r="Q290" i="24"/>
  <c r="L290" i="24"/>
  <c r="Q289" i="24"/>
  <c r="L289" i="24"/>
  <c r="Q288" i="24"/>
  <c r="L288" i="24"/>
  <c r="Q287" i="24"/>
  <c r="L287" i="24"/>
  <c r="Q286" i="24"/>
  <c r="L286" i="24"/>
  <c r="Q285" i="24"/>
  <c r="L285" i="24"/>
  <c r="Q284" i="24"/>
  <c r="L284" i="24"/>
  <c r="Q283" i="24"/>
  <c r="L283" i="24"/>
  <c r="Q282" i="24"/>
  <c r="L282" i="24"/>
  <c r="Q281" i="24"/>
  <c r="L281" i="24"/>
  <c r="Q280" i="24"/>
  <c r="L280" i="24"/>
  <c r="Q279" i="24"/>
  <c r="L279" i="24"/>
  <c r="Q278" i="24"/>
  <c r="L278" i="24"/>
  <c r="Q277" i="24"/>
  <c r="L277" i="24"/>
  <c r="Q276" i="24"/>
  <c r="L276" i="24"/>
  <c r="Q275" i="24"/>
  <c r="L275" i="24"/>
  <c r="Q274" i="24"/>
  <c r="L274" i="24"/>
  <c r="Q273" i="24"/>
  <c r="L273" i="24"/>
  <c r="Q272" i="24"/>
  <c r="L272" i="24"/>
  <c r="Q271" i="24"/>
  <c r="L271" i="24"/>
  <c r="Q270" i="24"/>
  <c r="L270" i="24"/>
  <c r="Q269" i="24"/>
  <c r="L269" i="24"/>
  <c r="Q268" i="24"/>
  <c r="L268" i="24"/>
  <c r="Q267" i="24"/>
  <c r="L267" i="24"/>
  <c r="Q266" i="24"/>
  <c r="L266" i="24"/>
  <c r="Q265" i="24"/>
  <c r="L265" i="24"/>
  <c r="Q264" i="24"/>
  <c r="L264" i="24"/>
  <c r="Q263" i="24"/>
  <c r="L263" i="24"/>
  <c r="Q262" i="24"/>
  <c r="L262" i="24"/>
  <c r="Q261" i="24"/>
  <c r="L261" i="24"/>
  <c r="Q260" i="24"/>
  <c r="L260" i="24"/>
  <c r="Q259" i="24"/>
  <c r="L259" i="24"/>
  <c r="Q258" i="24"/>
  <c r="L258" i="24"/>
  <c r="Q257" i="24"/>
  <c r="L257" i="24"/>
  <c r="Q256" i="24"/>
  <c r="L256" i="24"/>
  <c r="Q255" i="24"/>
  <c r="L255" i="24"/>
  <c r="Q254" i="24"/>
  <c r="L254" i="24"/>
  <c r="Q253" i="24"/>
  <c r="L253" i="24"/>
  <c r="Q252" i="24"/>
  <c r="L252" i="24"/>
  <c r="Q251" i="24"/>
  <c r="L251" i="24"/>
  <c r="Q250" i="24"/>
  <c r="L250" i="24"/>
  <c r="Q249" i="24"/>
  <c r="L249" i="24"/>
  <c r="Q248" i="24"/>
  <c r="L248" i="24"/>
  <c r="Q247" i="24"/>
  <c r="L247" i="24"/>
  <c r="Q246" i="24"/>
  <c r="L246" i="24"/>
  <c r="Q245" i="24"/>
  <c r="L245" i="24"/>
  <c r="Q244" i="24"/>
  <c r="L244" i="24"/>
  <c r="Q243" i="24"/>
  <c r="L243" i="24"/>
  <c r="Q242" i="24"/>
  <c r="L242" i="24"/>
  <c r="Q241" i="24"/>
  <c r="L241" i="24"/>
  <c r="Q240" i="24"/>
  <c r="L240" i="24"/>
  <c r="Q239" i="24"/>
  <c r="L239" i="24"/>
  <c r="Q238" i="24"/>
  <c r="L238" i="24"/>
  <c r="Q237" i="24"/>
  <c r="L237" i="24"/>
  <c r="Q236" i="24"/>
  <c r="L236" i="24"/>
  <c r="Q235" i="24"/>
  <c r="L235" i="24"/>
  <c r="Q234" i="24"/>
  <c r="L234" i="24"/>
  <c r="Q233" i="24"/>
  <c r="L233" i="24"/>
  <c r="Q232" i="24"/>
  <c r="L232" i="24"/>
  <c r="Q231" i="24"/>
  <c r="L231" i="24"/>
  <c r="Q230" i="24"/>
  <c r="L230" i="24"/>
  <c r="Q229" i="24"/>
  <c r="L229" i="24"/>
  <c r="Q228" i="24"/>
  <c r="L228" i="24"/>
  <c r="Q227" i="24"/>
  <c r="L227" i="24"/>
  <c r="Q226" i="24"/>
  <c r="L226" i="24"/>
  <c r="Q225" i="24"/>
  <c r="L225" i="24"/>
  <c r="Q224" i="24"/>
  <c r="L224" i="24"/>
  <c r="Q223" i="24"/>
  <c r="L223" i="24"/>
  <c r="Q222" i="24"/>
  <c r="L222" i="24"/>
  <c r="Q221" i="24"/>
  <c r="L221" i="24"/>
  <c r="Q220" i="24"/>
  <c r="L220" i="24"/>
  <c r="Q219" i="24"/>
  <c r="L219" i="24"/>
  <c r="Q218" i="24"/>
  <c r="L218" i="24"/>
  <c r="Q217" i="24"/>
  <c r="L217" i="24"/>
  <c r="Q216" i="24"/>
  <c r="L216" i="24"/>
  <c r="Q215" i="24"/>
  <c r="L215" i="24"/>
  <c r="Q214" i="24"/>
  <c r="L214" i="24"/>
  <c r="Q213" i="24"/>
  <c r="L213" i="24"/>
  <c r="Q212" i="24"/>
  <c r="L212" i="24"/>
  <c r="Q211" i="24"/>
  <c r="L211" i="24"/>
  <c r="Q210" i="24"/>
  <c r="L210" i="24"/>
  <c r="Q209" i="24"/>
  <c r="L209" i="24"/>
  <c r="Q208" i="24"/>
  <c r="L208" i="24"/>
  <c r="Q207" i="24"/>
  <c r="L207" i="24"/>
  <c r="Q206" i="24"/>
  <c r="L206" i="24"/>
  <c r="Q205" i="24"/>
  <c r="L205" i="24"/>
  <c r="Q204" i="24"/>
  <c r="L204" i="24"/>
  <c r="Q203" i="24"/>
  <c r="L203" i="24"/>
  <c r="Q202" i="24"/>
  <c r="L202" i="24"/>
  <c r="Q201" i="24"/>
  <c r="L201" i="24"/>
  <c r="Q200" i="24"/>
  <c r="L200" i="24"/>
  <c r="Q199" i="24"/>
  <c r="L199" i="24"/>
  <c r="Q198" i="24"/>
  <c r="L198" i="24"/>
  <c r="Q197" i="24"/>
  <c r="L197" i="24"/>
  <c r="Q196" i="24"/>
  <c r="L196" i="24"/>
  <c r="Q195" i="24"/>
  <c r="L195" i="24"/>
  <c r="Q194" i="24"/>
  <c r="L194" i="24"/>
  <c r="Q193" i="24"/>
  <c r="L193" i="24"/>
  <c r="Q192" i="24"/>
  <c r="L192" i="24"/>
  <c r="Q191" i="24"/>
  <c r="L191" i="24"/>
  <c r="Q190" i="24"/>
  <c r="L190" i="24"/>
  <c r="Q189" i="24"/>
  <c r="L189" i="24"/>
  <c r="Q188" i="24"/>
  <c r="L188" i="24"/>
  <c r="Q187" i="24"/>
  <c r="L187" i="24"/>
  <c r="Q186" i="24"/>
  <c r="L186" i="24"/>
  <c r="Q185" i="24"/>
  <c r="L185" i="24"/>
  <c r="Q184" i="24"/>
  <c r="L184" i="24"/>
  <c r="Q183" i="24"/>
  <c r="L183" i="24"/>
  <c r="Q182" i="24"/>
  <c r="L182" i="24"/>
  <c r="Q181" i="24"/>
  <c r="L181" i="24"/>
  <c r="Q180" i="24"/>
  <c r="L180" i="24"/>
  <c r="Q179" i="24"/>
  <c r="L179" i="24"/>
  <c r="Q178" i="24"/>
  <c r="L178" i="24"/>
  <c r="Q177" i="24"/>
  <c r="L177" i="24"/>
  <c r="Q176" i="24"/>
  <c r="L176" i="24"/>
  <c r="Q175" i="24"/>
  <c r="L175" i="24"/>
  <c r="Q174" i="24"/>
  <c r="L174" i="24"/>
  <c r="Q173" i="24"/>
  <c r="L173" i="24"/>
  <c r="Q172" i="24"/>
  <c r="L172" i="24"/>
  <c r="Q171" i="24"/>
  <c r="L171" i="24"/>
  <c r="Q170" i="24"/>
  <c r="L170" i="24"/>
  <c r="Q169" i="24"/>
  <c r="L169" i="24"/>
  <c r="Q168" i="24"/>
  <c r="L168" i="24"/>
  <c r="Q167" i="24"/>
  <c r="L167" i="24"/>
  <c r="Q166" i="24"/>
  <c r="L166" i="24"/>
  <c r="Q165" i="24"/>
  <c r="L165" i="24"/>
  <c r="Q164" i="24"/>
  <c r="L164" i="24"/>
  <c r="Q163" i="24"/>
  <c r="L163" i="24"/>
  <c r="Q162" i="24"/>
  <c r="L162" i="24"/>
  <c r="Q161" i="24"/>
  <c r="L161" i="24"/>
  <c r="Q160" i="24"/>
  <c r="L160" i="24"/>
  <c r="Q159" i="24"/>
  <c r="L159" i="24"/>
  <c r="Q158" i="24"/>
  <c r="L158" i="24"/>
  <c r="Q157" i="24"/>
  <c r="L157" i="24"/>
  <c r="Q156" i="24"/>
  <c r="L156" i="24"/>
  <c r="Q155" i="24"/>
  <c r="L155" i="24"/>
  <c r="Q154" i="24"/>
  <c r="L154" i="24"/>
  <c r="Q153" i="24"/>
  <c r="L153" i="24"/>
  <c r="Q152" i="24"/>
  <c r="L152" i="24"/>
  <c r="Q151" i="24"/>
  <c r="L151" i="24"/>
  <c r="Q150" i="24"/>
  <c r="L150" i="24"/>
  <c r="Q149" i="24"/>
  <c r="L149" i="24"/>
  <c r="Q148" i="24"/>
  <c r="L148" i="24"/>
  <c r="Q147" i="24"/>
  <c r="L147" i="24"/>
  <c r="Q146" i="24"/>
  <c r="L146" i="24"/>
  <c r="Q145" i="24"/>
  <c r="L145" i="24"/>
  <c r="Q144" i="24"/>
  <c r="L144" i="24"/>
  <c r="Q143" i="24"/>
  <c r="L143" i="24"/>
  <c r="Q142" i="24"/>
  <c r="L142" i="24"/>
  <c r="Q141" i="24"/>
  <c r="L141" i="24"/>
  <c r="Q140" i="24"/>
  <c r="L140" i="24"/>
  <c r="Q139" i="24"/>
  <c r="L139" i="24"/>
  <c r="Q138" i="24"/>
  <c r="L138" i="24"/>
  <c r="Q137" i="24"/>
  <c r="L137" i="24"/>
  <c r="Q136" i="24"/>
  <c r="L136" i="24"/>
  <c r="Q135" i="24"/>
  <c r="L135" i="24"/>
  <c r="Q134" i="24"/>
  <c r="L134" i="24"/>
  <c r="Q133" i="24"/>
  <c r="L133" i="24"/>
  <c r="Q132" i="24"/>
  <c r="L132" i="24"/>
  <c r="Q131" i="24"/>
  <c r="L131" i="24"/>
  <c r="Q130" i="24"/>
  <c r="L130" i="24"/>
  <c r="Q129" i="24"/>
  <c r="L129" i="24"/>
  <c r="Q128" i="24"/>
  <c r="L128" i="24"/>
  <c r="Q127" i="24"/>
  <c r="L127" i="24"/>
  <c r="Q126" i="24"/>
  <c r="L126" i="24"/>
  <c r="Q125" i="24"/>
  <c r="L125" i="24"/>
  <c r="Q124" i="24"/>
  <c r="L124" i="24"/>
  <c r="Q123" i="24"/>
  <c r="L123" i="24"/>
  <c r="Q122" i="24"/>
  <c r="L122" i="24"/>
  <c r="Q121" i="24"/>
  <c r="L121" i="24"/>
  <c r="Q120" i="24"/>
  <c r="L120" i="24"/>
  <c r="Q119" i="24"/>
  <c r="L119" i="24"/>
  <c r="Q118" i="24"/>
  <c r="L118" i="24"/>
  <c r="Q117" i="24"/>
  <c r="L117" i="24"/>
  <c r="Q116" i="24"/>
  <c r="L116" i="24"/>
  <c r="Q115" i="24"/>
  <c r="L115" i="24"/>
  <c r="Q114" i="24"/>
  <c r="L114" i="24"/>
  <c r="Q113" i="24"/>
  <c r="L113" i="24"/>
  <c r="Q112" i="24"/>
  <c r="L112" i="24"/>
  <c r="Q111" i="24"/>
  <c r="L111" i="24"/>
  <c r="Q110" i="24"/>
  <c r="L110" i="24"/>
  <c r="Q109" i="24"/>
  <c r="L109" i="24"/>
  <c r="Q108" i="24"/>
  <c r="L108" i="24"/>
  <c r="Q107" i="24"/>
  <c r="L107" i="24"/>
  <c r="Q106" i="24"/>
  <c r="L106" i="24"/>
  <c r="Q105" i="24"/>
  <c r="L105" i="24"/>
  <c r="Q104" i="24"/>
  <c r="L104" i="24"/>
  <c r="Q103" i="24"/>
  <c r="L103" i="24"/>
  <c r="Q102" i="24"/>
  <c r="L102" i="24"/>
  <c r="Q101" i="24"/>
  <c r="L101" i="24"/>
  <c r="Q100" i="24"/>
  <c r="L100" i="24"/>
  <c r="Q99" i="24"/>
  <c r="L99" i="24"/>
  <c r="Q98" i="24"/>
  <c r="L98" i="24"/>
  <c r="Q97" i="24"/>
  <c r="L97" i="24"/>
  <c r="Q96" i="24"/>
  <c r="L96" i="24"/>
  <c r="Q95" i="24"/>
  <c r="L95" i="24"/>
  <c r="Q94" i="24"/>
  <c r="L94" i="24"/>
  <c r="Q93" i="24"/>
  <c r="L93" i="24"/>
  <c r="Q92" i="24"/>
  <c r="L92" i="24"/>
  <c r="Q91" i="24"/>
  <c r="L91" i="24"/>
  <c r="Q90" i="24"/>
  <c r="L90" i="24"/>
  <c r="Q89" i="24"/>
  <c r="L89" i="24"/>
  <c r="Q88" i="24"/>
  <c r="L88" i="24"/>
  <c r="Q87" i="24"/>
  <c r="L87" i="24"/>
  <c r="Q86" i="24"/>
  <c r="L86" i="24"/>
  <c r="Q85" i="24"/>
  <c r="L85" i="24"/>
  <c r="Q84" i="24"/>
  <c r="L84" i="24"/>
  <c r="Q83" i="24"/>
  <c r="L83" i="24"/>
  <c r="Q82" i="24"/>
  <c r="L82" i="24"/>
  <c r="Q81" i="24"/>
  <c r="L81" i="24"/>
  <c r="Q80" i="24"/>
  <c r="L80" i="24"/>
  <c r="Q79" i="24"/>
  <c r="L79" i="24"/>
  <c r="Q78" i="24"/>
  <c r="L78" i="24"/>
  <c r="Q77" i="24"/>
  <c r="L77" i="24"/>
  <c r="Q76" i="24"/>
  <c r="L76" i="24"/>
  <c r="Q75" i="24"/>
  <c r="L75" i="24"/>
  <c r="Q74" i="24"/>
  <c r="L74" i="24"/>
  <c r="Q73" i="24"/>
  <c r="L73" i="24"/>
  <c r="Q72" i="24"/>
  <c r="L72" i="24"/>
  <c r="Q71" i="24"/>
  <c r="L71" i="24"/>
  <c r="Q70" i="24"/>
  <c r="L70" i="24"/>
  <c r="Q69" i="24"/>
  <c r="L69" i="24"/>
  <c r="Q68" i="24"/>
  <c r="L68" i="24"/>
  <c r="Q67" i="24"/>
  <c r="L67" i="24"/>
  <c r="Q66" i="24"/>
  <c r="L66" i="24"/>
  <c r="Q65" i="24"/>
  <c r="L65" i="24"/>
  <c r="Q64" i="24"/>
  <c r="L64" i="24"/>
  <c r="Q63" i="24"/>
  <c r="L63" i="24"/>
  <c r="Q62" i="24"/>
  <c r="L62" i="24"/>
  <c r="Q61" i="24"/>
  <c r="L61" i="24"/>
  <c r="Q60" i="24"/>
  <c r="L60" i="24"/>
  <c r="Q59" i="24"/>
  <c r="L59" i="24"/>
  <c r="Q58" i="24"/>
  <c r="L58" i="24"/>
  <c r="Q57" i="24"/>
  <c r="L57" i="24"/>
  <c r="Q56" i="24"/>
  <c r="L56" i="24"/>
  <c r="Q55" i="24"/>
  <c r="L55" i="24"/>
  <c r="Q54" i="24"/>
  <c r="L54" i="24"/>
  <c r="Q53" i="24"/>
  <c r="L53" i="24"/>
  <c r="Q52" i="24"/>
  <c r="L52" i="24"/>
  <c r="Q51" i="24"/>
  <c r="L51" i="24"/>
  <c r="Q50" i="24"/>
  <c r="L50" i="24"/>
  <c r="Q49" i="24"/>
  <c r="L49" i="24"/>
  <c r="Q48" i="24"/>
  <c r="L48" i="24"/>
  <c r="Q47" i="24"/>
  <c r="L47" i="24"/>
  <c r="Q46" i="24"/>
  <c r="L46" i="24"/>
  <c r="Q45" i="24"/>
  <c r="L45" i="24"/>
  <c r="Q44" i="24"/>
  <c r="L44" i="24"/>
  <c r="Q43" i="24"/>
  <c r="L43" i="24"/>
  <c r="Q42" i="24"/>
  <c r="L42" i="24"/>
  <c r="Q41" i="24"/>
  <c r="L41" i="24"/>
  <c r="Q40" i="24"/>
  <c r="L40" i="24"/>
  <c r="Q39" i="24"/>
  <c r="L39" i="24"/>
  <c r="Q38" i="24"/>
  <c r="L38" i="24"/>
  <c r="Q37" i="24"/>
  <c r="L37" i="24"/>
  <c r="Q36" i="24"/>
  <c r="L36" i="24"/>
  <c r="Q35" i="24"/>
  <c r="L35" i="24"/>
  <c r="Q34" i="24"/>
  <c r="L34" i="24"/>
  <c r="Q33" i="24"/>
  <c r="L33" i="24"/>
  <c r="Q32" i="24"/>
  <c r="L32" i="24"/>
  <c r="Q31" i="24"/>
  <c r="L31" i="24"/>
  <c r="Q30" i="24"/>
  <c r="L30" i="24"/>
  <c r="Q29" i="24"/>
  <c r="L29" i="24"/>
  <c r="Q28" i="24"/>
  <c r="L28" i="24"/>
  <c r="Q27" i="24"/>
  <c r="L27" i="24"/>
  <c r="Q26" i="24"/>
  <c r="L26" i="24"/>
  <c r="Q25" i="24"/>
  <c r="L25" i="24"/>
  <c r="Q24" i="24"/>
  <c r="L24" i="24"/>
  <c r="Q23" i="24"/>
  <c r="L23" i="24"/>
  <c r="Q22" i="24"/>
  <c r="L22" i="24"/>
  <c r="Q21" i="24"/>
  <c r="L21" i="24"/>
  <c r="Q20" i="24"/>
  <c r="L20" i="24"/>
  <c r="Q19" i="24"/>
  <c r="L19" i="24"/>
  <c r="Q18" i="24"/>
  <c r="L18" i="24"/>
  <c r="Q17" i="24"/>
  <c r="L17" i="24"/>
  <c r="Q16" i="24"/>
  <c r="L16" i="24"/>
  <c r="Q15" i="24"/>
  <c r="L15" i="24"/>
  <c r="Q14" i="24"/>
  <c r="L14" i="24"/>
  <c r="Q13" i="24"/>
  <c r="L13" i="24"/>
  <c r="Q12" i="24"/>
  <c r="L12" i="24"/>
  <c r="Q11" i="24"/>
  <c r="L11" i="24"/>
  <c r="Q10" i="24"/>
  <c r="L10" i="24"/>
  <c r="L312" i="24" s="1"/>
  <c r="Q9" i="24"/>
  <c r="L9" i="24"/>
  <c r="Q8" i="24"/>
  <c r="L8" i="24"/>
  <c r="Q7" i="24"/>
  <c r="L7" i="24"/>
  <c r="Q6" i="24"/>
  <c r="L6" i="24"/>
  <c r="Q5" i="24"/>
  <c r="L5" i="24"/>
  <c r="Q4" i="24"/>
  <c r="Q318" i="24" s="1"/>
  <c r="L4" i="24"/>
  <c r="F71" i="11"/>
  <c r="F94" i="11"/>
  <c r="F14" i="11"/>
  <c r="K194" i="11"/>
  <c r="K195" i="11"/>
  <c r="K196" i="11"/>
  <c r="K197" i="11"/>
  <c r="K198" i="11"/>
  <c r="K199" i="11"/>
  <c r="L24" i="10"/>
  <c r="F119" i="11"/>
  <c r="F112" i="11"/>
  <c r="F97" i="11"/>
  <c r="F358" i="11"/>
  <c r="F373" i="11" s="1"/>
  <c r="K367" i="11"/>
  <c r="K371" i="11" s="1"/>
  <c r="K373" i="11"/>
  <c r="K370" i="11"/>
  <c r="F306" i="11"/>
  <c r="C9" i="13"/>
  <c r="K218" i="11"/>
  <c r="K200" i="11"/>
  <c r="K3" i="11"/>
  <c r="K366" i="11"/>
  <c r="K368" i="11" s="1"/>
  <c r="K382" i="11" s="1"/>
  <c r="K365" i="11"/>
  <c r="K206" i="11"/>
  <c r="K207" i="11"/>
  <c r="K210" i="11"/>
  <c r="K205" i="11"/>
  <c r="M362" i="11"/>
  <c r="M203" i="11"/>
  <c r="K212" i="11"/>
  <c r="K215" i="11"/>
  <c r="K211" i="11"/>
  <c r="K214" i="11"/>
  <c r="K213" i="11"/>
  <c r="M9" i="10"/>
  <c r="F219" i="11"/>
  <c r="F220" i="11"/>
  <c r="F221" i="11"/>
  <c r="F222" i="11"/>
  <c r="F223" i="11"/>
  <c r="F224" i="11"/>
  <c r="F225" i="11"/>
  <c r="F226" i="11"/>
  <c r="F227" i="11"/>
  <c r="F230" i="11"/>
  <c r="F231" i="11"/>
  <c r="F232" i="11"/>
  <c r="F233" i="11"/>
  <c r="F235" i="11"/>
  <c r="F236" i="11"/>
  <c r="F237" i="11"/>
  <c r="F238" i="11"/>
  <c r="F239" i="11"/>
  <c r="F241" i="11"/>
  <c r="F242" i="11"/>
  <c r="F243" i="11"/>
  <c r="F245" i="11"/>
  <c r="F246" i="11"/>
  <c r="F247" i="11"/>
  <c r="F248" i="11"/>
  <c r="F249" i="11"/>
  <c r="F250" i="11"/>
  <c r="F251" i="11"/>
  <c r="F253" i="11"/>
  <c r="F254" i="11"/>
  <c r="F255" i="11"/>
  <c r="F256" i="11"/>
  <c r="F257" i="11"/>
  <c r="F258" i="11"/>
  <c r="F261" i="11"/>
  <c r="F262" i="11"/>
  <c r="F263" i="11"/>
  <c r="F264" i="11"/>
  <c r="F265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218" i="11"/>
  <c r="F4" i="11"/>
  <c r="F5" i="11"/>
  <c r="F6" i="11"/>
  <c r="F7" i="11"/>
  <c r="F8" i="11"/>
  <c r="F9" i="11"/>
  <c r="F10" i="11"/>
  <c r="F11" i="11"/>
  <c r="F12" i="11"/>
  <c r="F13" i="11"/>
  <c r="F15" i="11"/>
  <c r="F16" i="11"/>
  <c r="F17" i="11"/>
  <c r="F18" i="11"/>
  <c r="F19" i="11"/>
  <c r="F20" i="11"/>
  <c r="F22" i="11"/>
  <c r="F23" i="11"/>
  <c r="F24" i="11"/>
  <c r="F25" i="11"/>
  <c r="F26" i="11"/>
  <c r="F27" i="11"/>
  <c r="F28" i="11"/>
  <c r="F29" i="11"/>
  <c r="F32" i="11"/>
  <c r="F33" i="11"/>
  <c r="F34" i="11"/>
  <c r="F35" i="11"/>
  <c r="F36" i="11"/>
  <c r="F37" i="11"/>
  <c r="F38" i="11"/>
  <c r="F39" i="11"/>
  <c r="F41" i="11"/>
  <c r="F42" i="11"/>
  <c r="F43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2" i="11"/>
  <c r="F73" i="11"/>
  <c r="F74" i="11"/>
  <c r="F75" i="11"/>
  <c r="F76" i="11"/>
  <c r="F77" i="11"/>
  <c r="F78" i="11"/>
  <c r="F79" i="11"/>
  <c r="F80" i="11"/>
  <c r="F82" i="11"/>
  <c r="F85" i="11"/>
  <c r="F86" i="11"/>
  <c r="F87" i="11"/>
  <c r="F88" i="11"/>
  <c r="F90" i="11"/>
  <c r="F91" i="11"/>
  <c r="F92" i="11"/>
  <c r="F95" i="11"/>
  <c r="F96" i="11"/>
  <c r="F98" i="11"/>
  <c r="F99" i="11"/>
  <c r="F102" i="11"/>
  <c r="F103" i="11"/>
  <c r="F105" i="11"/>
  <c r="F106" i="11"/>
  <c r="F107" i="11"/>
  <c r="F108" i="11"/>
  <c r="F109" i="11"/>
  <c r="F110" i="11"/>
  <c r="F111" i="11"/>
  <c r="F114" i="11"/>
  <c r="F115" i="11"/>
  <c r="F116" i="11"/>
  <c r="F117" i="11"/>
  <c r="F118" i="11"/>
  <c r="F120" i="11"/>
  <c r="F121" i="11"/>
  <c r="F122" i="11"/>
  <c r="F123" i="11"/>
  <c r="F124" i="11"/>
  <c r="F126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2" i="11"/>
  <c r="F143" i="11"/>
  <c r="F145" i="11"/>
  <c r="F146" i="11"/>
  <c r="F148" i="11"/>
  <c r="F149" i="11"/>
  <c r="F150" i="11"/>
  <c r="F151" i="11"/>
  <c r="F153" i="11"/>
  <c r="F154" i="11"/>
  <c r="F155" i="11"/>
  <c r="F157" i="11"/>
  <c r="F158" i="11"/>
  <c r="F159" i="11"/>
  <c r="F160" i="11"/>
  <c r="F161" i="11"/>
  <c r="F162" i="11"/>
  <c r="F163" i="11"/>
  <c r="F164" i="11"/>
  <c r="F165" i="11"/>
  <c r="F166" i="11"/>
  <c r="F167" i="11"/>
  <c r="F169" i="11"/>
  <c r="F170" i="11"/>
  <c r="F172" i="11"/>
  <c r="F173" i="11"/>
  <c r="F174" i="11"/>
  <c r="F175" i="11"/>
  <c r="F176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3" i="11"/>
  <c r="F199" i="11"/>
  <c r="F214" i="11" s="1"/>
  <c r="F213" i="11"/>
  <c r="F197" i="11"/>
  <c r="F212" i="11" s="1"/>
  <c r="F196" i="11"/>
  <c r="F211" i="11" s="1"/>
  <c r="F195" i="11"/>
  <c r="F210" i="11" s="1"/>
  <c r="M10" i="10"/>
  <c r="M8" i="10"/>
  <c r="D9" i="13"/>
  <c r="E8" i="13"/>
  <c r="E6" i="13"/>
  <c r="E9" i="13" s="1"/>
  <c r="F357" i="11"/>
  <c r="F372" i="11" s="1"/>
  <c r="F376" i="11"/>
  <c r="F356" i="11"/>
  <c r="F371" i="11" s="1"/>
  <c r="F355" i="11"/>
  <c r="F370" i="11" s="1"/>
  <c r="F354" i="11"/>
  <c r="F369" i="11" s="1"/>
  <c r="M11" i="10" l="1"/>
  <c r="L25" i="10" s="1"/>
  <c r="K201" i="11"/>
  <c r="K372" i="11"/>
  <c r="K369" i="11"/>
  <c r="K361" i="11"/>
  <c r="K362" i="11"/>
  <c r="O362" i="11" s="1"/>
  <c r="L10" i="30"/>
  <c r="Q317" i="24"/>
  <c r="E379" i="11"/>
  <c r="Q10" i="30"/>
  <c r="L17" i="30"/>
  <c r="L23" i="30" s="1"/>
  <c r="C19" i="18"/>
  <c r="D19" i="18" s="1"/>
  <c r="D16" i="18"/>
  <c r="Q23" i="30"/>
  <c r="Q24" i="30"/>
  <c r="K374" i="11"/>
  <c r="Q312" i="24"/>
  <c r="K217" i="11"/>
  <c r="A4" i="38"/>
  <c r="C18" i="18"/>
  <c r="D18" i="18" s="1"/>
  <c r="D15" i="18"/>
  <c r="J2" i="13"/>
  <c r="J3" i="13" s="1"/>
  <c r="K360" i="11"/>
  <c r="K203" i="11"/>
  <c r="O203" i="11" s="1"/>
  <c r="K377" i="11"/>
  <c r="K376" i="11" s="1"/>
  <c r="Q320" i="24"/>
  <c r="K202" i="11"/>
  <c r="N202" i="11"/>
  <c r="N201" i="11"/>
  <c r="N203" i="11" s="1"/>
  <c r="N360" i="11"/>
  <c r="N362" i="11" s="1"/>
  <c r="Q326" i="24" l="1"/>
  <c r="O24" i="29"/>
  <c r="D5" i="18"/>
  <c r="C7" i="18"/>
  <c r="D7" i="18" s="1"/>
  <c r="E11" i="13"/>
  <c r="E12" i="13" s="1"/>
  <c r="E23" i="13" s="1"/>
  <c r="D9" i="18"/>
  <c r="G15" i="29"/>
  <c r="K378" i="11"/>
  <c r="L377" i="11" s="1"/>
  <c r="N377" i="11" s="1"/>
  <c r="L42" i="29" l="1"/>
  <c r="L376" i="11"/>
  <c r="N376" i="11" s="1"/>
  <c r="E15" i="13"/>
  <c r="E20" i="13" s="1"/>
  <c r="G17" i="29"/>
  <c r="G35" i="29" s="1"/>
  <c r="E21" i="13" l="1"/>
  <c r="G37" i="29"/>
  <c r="G38" i="29"/>
  <c r="D10" i="18" l="1"/>
  <c r="D11" i="18" s="1"/>
  <c r="D13" i="18" s="1"/>
  <c r="G22" i="29"/>
  <c r="G43" i="29" l="1"/>
  <c r="G25" i="29"/>
  <c r="G40" i="29" l="1"/>
  <c r="O25" i="29" s="1"/>
  <c r="J8" i="21" l="1"/>
</calcChain>
</file>

<file path=xl/comments1.xml><?xml version="1.0" encoding="utf-8"?>
<comments xmlns="http://schemas.openxmlformats.org/spreadsheetml/2006/main">
  <authors>
    <author>11111</author>
  </authors>
  <commentList>
    <comment ref="G210" authorId="0" shapeId="0">
      <text>
        <r>
          <rPr>
            <b/>
            <sz val="8"/>
            <color indexed="81"/>
            <rFont val="Tahoma"/>
            <family val="2"/>
            <charset val="204"/>
          </rPr>
          <t>по передаточному акту Общая площадь нежилого помещения 70,3 кв.м</t>
        </r>
      </text>
    </comment>
  </commentList>
</comments>
</file>

<file path=xl/sharedStrings.xml><?xml version="1.0" encoding="utf-8"?>
<sst xmlns="http://schemas.openxmlformats.org/spreadsheetml/2006/main" count="1627" uniqueCount="756">
  <si>
    <t>Сапронов Дмитрий Игоревич</t>
  </si>
  <si>
    <t>8-903-708-58-38</t>
  </si>
  <si>
    <t>Б</t>
  </si>
  <si>
    <t>8-916-945-01-78, 8-916- 392-11-26</t>
  </si>
  <si>
    <t>Рябкова Анастасия Максимовна</t>
  </si>
  <si>
    <t>8-903-784-84-38 , 8-903-762-45-91</t>
  </si>
  <si>
    <t>Вилков Максим Владимирович, Вилкова Светлана Валерьевна</t>
  </si>
  <si>
    <t>8-909- 932-09-93, 8-903-152-82-45</t>
  </si>
  <si>
    <t>Юрченко Павел Андреевич</t>
  </si>
  <si>
    <t>8-915-430-03-43;</t>
  </si>
  <si>
    <t>Шевырев Дмитрий Александрович</t>
  </si>
  <si>
    <t>8-926-915-45-07</t>
  </si>
  <si>
    <t>Ковригина Ольга Ивановна</t>
  </si>
  <si>
    <t>Ибайдуллаев Умед Саидмурадович</t>
  </si>
  <si>
    <t>8-909-161-82-55</t>
  </si>
  <si>
    <t>Бузаев Роман Евгеньевич</t>
  </si>
  <si>
    <t>8-903-675-67-11</t>
  </si>
  <si>
    <t>Подозеров Максим Александрович</t>
  </si>
  <si>
    <t xml:space="preserve">8-915-195-69-34 </t>
  </si>
  <si>
    <t xml:space="preserve">Фадеева Ирина Вячеславовна </t>
  </si>
  <si>
    <t>8-903-508-21-75</t>
  </si>
  <si>
    <t>Белоконь Сергей Михайлович, Белоконь Анастасия Алексеевна</t>
  </si>
  <si>
    <t xml:space="preserve">8-926-169-25-12; 8-926-624-82-43 </t>
  </si>
  <si>
    <t>Бесонова Диана Андреевна</t>
  </si>
  <si>
    <t>8-968-918-38-66, 8-926-055-06-61</t>
  </si>
  <si>
    <t>Безручкина Ирина Сергеевна</t>
  </si>
  <si>
    <t>8-903-213-56-72</t>
  </si>
  <si>
    <t>Моисей Карина Андреевна</t>
  </si>
  <si>
    <t>Сайнуков Алексей Сергеевич</t>
  </si>
  <si>
    <t>8-915-391-38-26</t>
  </si>
  <si>
    <t>Ярославская Людмила Анатольевна</t>
  </si>
  <si>
    <t>8-926-997-51-91</t>
  </si>
  <si>
    <t>8-916-116-04-00</t>
  </si>
  <si>
    <t>Махонин Ярослав Алексеевич</t>
  </si>
  <si>
    <t>8-905-576-17-74</t>
  </si>
  <si>
    <t>Немкова Светлана Нестеровна</t>
  </si>
  <si>
    <t>Сандберг Галина Ивановна, Воробьев Федор Александрович</t>
  </si>
  <si>
    <t>8-925-924-77-75; 8-926-896-51-26</t>
  </si>
  <si>
    <t>Ровенский Антон Сергеевич</t>
  </si>
  <si>
    <t>8-926-748-54-36.</t>
  </si>
  <si>
    <t>Свеклов Андрей Алексеевич, Свеклова Оксана Валериановна</t>
  </si>
  <si>
    <t>8-977-416-88-74</t>
  </si>
  <si>
    <t>Ставицкая Ольга Михайловна</t>
  </si>
  <si>
    <t>8-909-981-11-88, 8-985-163-88-00</t>
  </si>
  <si>
    <t>Алампиев Андрей Анатольевич, Алампиева Елена Александровна</t>
  </si>
  <si>
    <t>8-915 056 35 86; 8-915- 255 37 13</t>
  </si>
  <si>
    <t>8-903-622-80-80</t>
  </si>
  <si>
    <t>Севрюкова Юлиана Алексеевна</t>
  </si>
  <si>
    <t>Грабовенко Галина Евгеньевна</t>
  </si>
  <si>
    <t>8-917-583-12-35</t>
  </si>
  <si>
    <t>Рощина Софья Андреевна</t>
  </si>
  <si>
    <t>8-916-822-48-23</t>
  </si>
  <si>
    <t>Ковалева Галина Владимировна</t>
  </si>
  <si>
    <t>8-926-787-97-11</t>
  </si>
  <si>
    <t>Большаков Александр Александрович</t>
  </si>
  <si>
    <t xml:space="preserve">8-926-965-27-05 </t>
  </si>
  <si>
    <t>Мазов Александр Дмитриевич</t>
  </si>
  <si>
    <t>Салманов Ширали Салман Оглы</t>
  </si>
  <si>
    <t>8-926-374-32-88; 8-926-303-07-27</t>
  </si>
  <si>
    <t>Кудряшова Наталья Витальевна</t>
  </si>
  <si>
    <t>8-916-975-34-05</t>
  </si>
  <si>
    <t>Паронова Елена Александровна</t>
  </si>
  <si>
    <t>Захаренков Евгений Владимирович</t>
  </si>
  <si>
    <t>8-919-771-23-36</t>
  </si>
  <si>
    <t>Айвазян Елена Лендрушевна</t>
  </si>
  <si>
    <t>8-916-607-80-08; 8-926-762-47-95</t>
  </si>
  <si>
    <t>Казарян Гарегин Эдуаржович, Казарян Инга Владимировна</t>
  </si>
  <si>
    <t>8-916-174-00-94</t>
  </si>
  <si>
    <t>Литвин Лариса Александровна, Щепелева Марина Николаевна</t>
  </si>
  <si>
    <t>8-917-545-12-33</t>
  </si>
  <si>
    <t>Макаренков Евгений Юрьевич</t>
  </si>
  <si>
    <t>8-925-140-17-47</t>
  </si>
  <si>
    <t>Джафаров Руслан Тайярович</t>
  </si>
  <si>
    <t>8-925-544-65-34</t>
  </si>
  <si>
    <t>Захарова Алена Геннадьевна</t>
  </si>
  <si>
    <t>8-926-456-13-11</t>
  </si>
  <si>
    <t>Летина Евгения Олеговна</t>
  </si>
  <si>
    <t>8-916-795-10-37</t>
  </si>
  <si>
    <t>8-916-571-32-46</t>
  </si>
  <si>
    <t>Ксенофонтов Сергей Олегович</t>
  </si>
  <si>
    <t>8-999-873-18-30; 8-963-715-12-84</t>
  </si>
  <si>
    <t>Сидельников Сергей Васильевич, Сидельникова Юлия Владимировна</t>
  </si>
  <si>
    <t>8-925-808-00-21; 8-926-567-11-11</t>
  </si>
  <si>
    <t>Мовчан Мария Алекандровна</t>
  </si>
  <si>
    <t>8-926-510-05-82</t>
  </si>
  <si>
    <t>Стронгуль Светлана Николаевна</t>
  </si>
  <si>
    <t>8 916 638 21 61</t>
  </si>
  <si>
    <t>8-916-519-27-64</t>
  </si>
  <si>
    <t>Кузьмин Олег Анатольевич</t>
  </si>
  <si>
    <t>8-917-502-07-55</t>
  </si>
  <si>
    <t>Коростелева Татьяна Михайловна</t>
  </si>
  <si>
    <t xml:space="preserve">8-905-702-28-24, 8-964-535-14-33 </t>
  </si>
  <si>
    <t>Трухан Евгений Александрович</t>
  </si>
  <si>
    <t>8-916-141-93-38</t>
  </si>
  <si>
    <t>Николаева Дарья Григорьевна</t>
  </si>
  <si>
    <t>8-916-323-86-88</t>
  </si>
  <si>
    <t>Скороглядов Петр Игоревич</t>
  </si>
  <si>
    <t>8-903-009-78-17</t>
  </si>
  <si>
    <t>Оськина Лариса Анатольевна</t>
  </si>
  <si>
    <t>8-910-465-85-47</t>
  </si>
  <si>
    <t>Чичкова Ольга Анатольевна</t>
  </si>
  <si>
    <t>8-903-194-42-82</t>
  </si>
  <si>
    <t>Витютина Татьяна Сергеевна</t>
  </si>
  <si>
    <t>Сергуняев Павел Юрьевич</t>
  </si>
  <si>
    <t xml:space="preserve">8-906-703-67-96 </t>
  </si>
  <si>
    <t>Трубин Сергей Викторович</t>
  </si>
  <si>
    <t>8-925-784-39-22</t>
  </si>
  <si>
    <t>Морозова Елена Анатольевна</t>
  </si>
  <si>
    <t>8-926-326-91-56</t>
  </si>
  <si>
    <t>Даченков Евгений Леонидович, Даченкова Яна Игоревна</t>
  </si>
  <si>
    <t>8-926-724-35-52</t>
  </si>
  <si>
    <t>Левашкевич Евгений Владимирович, Левашкевич Анастасия Николаевна</t>
  </si>
  <si>
    <t>8-916-030-02-37</t>
  </si>
  <si>
    <t>Головина Наталья Владимировна</t>
  </si>
  <si>
    <t>8-916-613-15-57</t>
  </si>
  <si>
    <t>расход</t>
  </si>
  <si>
    <t>Стилобат</t>
  </si>
  <si>
    <t>-</t>
  </si>
  <si>
    <t>ООО"ОБЛСТРОЙ"</t>
  </si>
  <si>
    <t>Собственник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</si>
  <si>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</si>
  <si>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</si>
  <si>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</si>
  <si>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</si>
  <si>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</si>
  <si>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</si>
  <si>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</si>
  <si>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</si>
  <si>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Организация, осуществляющая вывоз мусора:</t>
  </si>
  <si>
    <t>Отчет по мусору</t>
  </si>
  <si>
    <t>Собоственник</t>
  </si>
  <si>
    <t>НП№1</t>
  </si>
  <si>
    <t>НП№2</t>
  </si>
  <si>
    <t>НП№3</t>
  </si>
  <si>
    <t>НП№4</t>
  </si>
  <si>
    <t>НП№5</t>
  </si>
  <si>
    <t>НП№6</t>
  </si>
  <si>
    <t>НП№7</t>
  </si>
  <si>
    <t>НП№8</t>
  </si>
  <si>
    <t>НП№9</t>
  </si>
  <si>
    <t>НП№10</t>
  </si>
  <si>
    <t>НП№11</t>
  </si>
  <si>
    <t>НП№12</t>
  </si>
  <si>
    <t>НП№13</t>
  </si>
  <si>
    <t>кв. 180</t>
  </si>
  <si>
    <t>Отчет по показаниям ИПУ МКД по адресу: МО, г. Химки, ул. 9 Мая, д. 8А</t>
  </si>
  <si>
    <t>ООО "ОБЛСТРОЙ"</t>
  </si>
  <si>
    <t>Юдин Андрей Александрович, Комракова Марина Николаевна</t>
  </si>
  <si>
    <t>Самонкина Виктория Андреевна</t>
  </si>
  <si>
    <t>Беляев Иван Николаевич, Беляева Татьяна Евгеньевна</t>
  </si>
  <si>
    <t>Ладина Анна Викторовна, Назаров Александр Алексеевич</t>
  </si>
  <si>
    <t>Грицай Татьяна Николаевна, Грицай Михаил Сергеевич</t>
  </si>
  <si>
    <t>Куденков Сергей Геннадиевич</t>
  </si>
  <si>
    <t>Калинин Алексей Александрович</t>
  </si>
  <si>
    <t>Максимова Светлана Николаевна</t>
  </si>
  <si>
    <t>Сергеева Екатерина Ивановна</t>
  </si>
  <si>
    <t>Шамов Александр Владимирович, Щамова Римма Ибрагимовна</t>
  </si>
  <si>
    <t>Савченков Игорь Николаевич, Савченкова Ирина Юрьевна</t>
  </si>
  <si>
    <t>Давыденко Михаил Михайлович</t>
  </si>
  <si>
    <t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t>
  </si>
  <si>
    <t>Кудинова Надежда Ивановна</t>
  </si>
  <si>
    <t>Максименко Екатерина Юрьевна</t>
  </si>
  <si>
    <t>Криворотов Геннадий Иванович</t>
  </si>
  <si>
    <t>Андрианова Юлия Петровна</t>
  </si>
  <si>
    <t>Маркова Наталья Владимировна, Ефимов Алексей Евгеньевич</t>
  </si>
  <si>
    <t>Паронов Валерий Александрович</t>
  </si>
  <si>
    <t>Пенин Олег Владимирович</t>
  </si>
  <si>
    <t>Аппарина Людмила Алексеевна</t>
  </si>
  <si>
    <t>Рыбаков Олег Валерьевич</t>
  </si>
  <si>
    <t>Трошин Алексей Павлович</t>
  </si>
  <si>
    <t>Карцева Александра Викторовна</t>
  </si>
  <si>
    <t>Широких Григорий Анатольевич, Широких Елена Сергеевна</t>
  </si>
  <si>
    <t xml:space="preserve">Итого: </t>
  </si>
  <si>
    <t>Итого офисы:</t>
  </si>
  <si>
    <t>Итого тех.пом.: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</si>
  <si>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</si>
  <si>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</si>
  <si>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</si>
  <si>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</si>
  <si>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</si>
  <si>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</si>
  <si>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</si>
  <si>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</si>
  <si>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</si>
  <si>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</si>
  <si>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</si>
  <si>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</si>
  <si>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</si>
  <si>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квартиры</t>
  </si>
  <si>
    <t>Расход</t>
  </si>
  <si>
    <t>не начислять до 01.05.18</t>
  </si>
  <si>
    <t>Электроснабжение</t>
  </si>
  <si>
    <t>Наименование</t>
  </si>
  <si>
    <t>Тариф</t>
  </si>
  <si>
    <t>Сумма, рубли</t>
  </si>
  <si>
    <t>Паркинг</t>
  </si>
  <si>
    <t>ИТОГО 25-ти этажный дом:</t>
  </si>
  <si>
    <t>Итого 18-ти этажный дом</t>
  </si>
  <si>
    <t>ОПУ 18-ти этажного дома</t>
  </si>
  <si>
    <t>ИТОГО 18-ти этажный дом и стилобат:</t>
  </si>
  <si>
    <t xml:space="preserve">  примечание</t>
  </si>
  <si>
    <t>не начислять до 01.05.2018 г</t>
  </si>
  <si>
    <t>000344</t>
  </si>
  <si>
    <t>Система 2 ЦОЖ 1 зона</t>
  </si>
  <si>
    <t xml:space="preserve">Система 3 ЦОНЖ </t>
  </si>
  <si>
    <t>000345</t>
  </si>
  <si>
    <t xml:space="preserve">Вентиляция </t>
  </si>
  <si>
    <t>Система 6 ЦОЖ 2 зона</t>
  </si>
  <si>
    <t>ХВС на ГВС 1 зона</t>
  </si>
  <si>
    <t>ХВС на ГВС 2 зона</t>
  </si>
  <si>
    <t>Сумма ИПУ</t>
  </si>
  <si>
    <t>Стоимость подогрева холодной воды для нужд ГВС, рубли/куб.м. (справочно)</t>
  </si>
  <si>
    <t>25-ти эт.дом</t>
  </si>
  <si>
    <t>ХВС на ГВС</t>
  </si>
  <si>
    <t>18-ти эт.дом</t>
  </si>
  <si>
    <t>ГВС  Гкал</t>
  </si>
  <si>
    <t>Итого 25-ти этажный дом</t>
  </si>
  <si>
    <t xml:space="preserve">Система 1 ЦОЖ </t>
  </si>
  <si>
    <t>Прибор учета тепловой энергии на системе отопления 25-ти эт.дома.</t>
  </si>
  <si>
    <t>ОПУ стилобата</t>
  </si>
  <si>
    <t>413522</t>
  </si>
  <si>
    <r>
      <t xml:space="preserve">Отопление </t>
    </r>
    <r>
      <rPr>
        <b/>
        <i/>
        <sz val="11"/>
        <color indexed="8"/>
        <rFont val="Calibri"/>
        <family val="2"/>
        <charset val="204"/>
      </rPr>
      <t>и ГВС</t>
    </r>
  </si>
  <si>
    <t>Итого стилобат</t>
  </si>
  <si>
    <t>Техническое помещение 18-ти эт.дом</t>
  </si>
  <si>
    <t>Техническое помещение 25-ти эт.дом</t>
  </si>
  <si>
    <t>Техническое помещение стилобат</t>
  </si>
  <si>
    <t>расчет по кв.м.</t>
  </si>
  <si>
    <t>Вывоз ТКО</t>
  </si>
  <si>
    <t>кв. 61</t>
  </si>
  <si>
    <t>кв. 89</t>
  </si>
  <si>
    <t>кв. 245</t>
  </si>
  <si>
    <t>кв. 12</t>
  </si>
  <si>
    <t>кв. 171</t>
  </si>
  <si>
    <t>кв. 178</t>
  </si>
  <si>
    <t>Овсянников Е.А.,Шахназарян Н.Р.</t>
  </si>
  <si>
    <t>Саломахина Надежда Алекссевна</t>
  </si>
  <si>
    <t>Каболаева Наталья Викторовна</t>
  </si>
  <si>
    <t>Занина Людмила Федоровна</t>
  </si>
  <si>
    <t>Батова Александра Сергеевна</t>
  </si>
  <si>
    <t>Голузин Кирилл Сергеевич</t>
  </si>
  <si>
    <t>Мамоян Ладо Арафатович</t>
  </si>
  <si>
    <t>Гурбанов Хафиз Аждар Оглы</t>
  </si>
  <si>
    <t>Киселев Д.А.,Смирнова Н.С.</t>
  </si>
  <si>
    <t>Калганова Ольга Александровна</t>
  </si>
  <si>
    <t>Титова Оксана Сергеевна</t>
  </si>
  <si>
    <t>Рыженко Ирина Николаевна</t>
  </si>
  <si>
    <t>Никулина Ю.C.,Кошелева Е.Б.</t>
  </si>
  <si>
    <t>Насибуллин Руслан Рафикович</t>
  </si>
  <si>
    <t>Машинская Елена Владимировна</t>
  </si>
  <si>
    <t>Аканова Елена Васильевна</t>
  </si>
  <si>
    <t>Мурашова Татьяна Александровна</t>
  </si>
  <si>
    <t>Шишков Ю.С., Шишкова Г.В.</t>
  </si>
  <si>
    <t>Алиев Этибар Новруз Оглы</t>
  </si>
  <si>
    <t>Горбатюк Анатолий Александрович</t>
  </si>
  <si>
    <t>Ступникова Марина Игоревна</t>
  </si>
  <si>
    <t>Горбатюк Александр Михайлович</t>
  </si>
  <si>
    <t>Гицина Евгения Андреевна</t>
  </si>
  <si>
    <t>Оганисян Гамлет Рустамович</t>
  </si>
  <si>
    <t>Акимов Сергей Германович</t>
  </si>
  <si>
    <t>Макаревич Ирина Анатольевна</t>
  </si>
  <si>
    <t>Бубнов Михаил Александрович</t>
  </si>
  <si>
    <t>Пугина Марина Леонтьевна</t>
  </si>
  <si>
    <t>Андросова Александра Семеновна</t>
  </si>
  <si>
    <t>Скородумова Татьяна Алексеевна</t>
  </si>
  <si>
    <t>Извольская Наталья Вячеславовна</t>
  </si>
  <si>
    <t>кв. 118</t>
  </si>
  <si>
    <t>Итого по квартирам</t>
  </si>
  <si>
    <t xml:space="preserve">Итого офисам </t>
  </si>
  <si>
    <t>кв. 24</t>
  </si>
  <si>
    <t>не начислять до 01.06.2018 ХВС (0) ГВС(0)</t>
  </si>
  <si>
    <t>ХВС(0) ГВС(0)</t>
  </si>
  <si>
    <t>Акт ввода</t>
  </si>
  <si>
    <t xml:space="preserve">Ошибочно выставленно </t>
  </si>
  <si>
    <t>ГВС(1)</t>
  </si>
  <si>
    <t xml:space="preserve">БЫЛИ СНЯТЫ СЧЕТЧИКИ ХВС(0) ГВС(0) </t>
  </si>
  <si>
    <t>ХВС(2) ГВС(0)</t>
  </si>
  <si>
    <t>Пастухов Владислав Вадимович</t>
  </si>
  <si>
    <t>Никулин А.И.,Никулина Л. В.</t>
  </si>
  <si>
    <t>Соловьева Елена Владимировна</t>
  </si>
  <si>
    <t>Акопян Роберт Михайлович</t>
  </si>
  <si>
    <t>Малков Александр Викторович</t>
  </si>
  <si>
    <t>Коньков Алексей Валентинович</t>
  </si>
  <si>
    <t>Сударикова Марина Николаевна</t>
  </si>
  <si>
    <t>Лишанков Михаил Павлович</t>
  </si>
  <si>
    <t>Долбилин Дмитрий Серафимович</t>
  </si>
  <si>
    <t>Ульянова Анна Владимировна</t>
  </si>
  <si>
    <t>Лишанкова Елена Петровна</t>
  </si>
  <si>
    <t>Ревазян Гегам Эдуардович</t>
  </si>
  <si>
    <t>Сухоруков Георгий Анатольевич</t>
  </si>
  <si>
    <t>Харыбина Ирина Анатольевна</t>
  </si>
  <si>
    <t>Шевченко Ольга Александровна</t>
  </si>
  <si>
    <t>Еремина Наталья Александровна</t>
  </si>
  <si>
    <t>НЕ ТРОГАТЬ!!!</t>
  </si>
  <si>
    <t>Отопление</t>
  </si>
  <si>
    <t>Вид коммунальной услуги</t>
  </si>
  <si>
    <t>Гкал</t>
  </si>
  <si>
    <t>куб.м.</t>
  </si>
  <si>
    <t>Холодное водоснабжение</t>
  </si>
  <si>
    <t>Водоотведение</t>
  </si>
  <si>
    <t>Код поставки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</si>
  <si>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</si>
  <si>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</si>
  <si>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</si>
  <si>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</si>
  <si>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</si>
  <si>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</si>
  <si>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кВт/ч</t>
  </si>
  <si>
    <t>Туркова Ольга Федоровна</t>
  </si>
  <si>
    <t>есть договор с ресурс.орг.</t>
  </si>
  <si>
    <t>не начислять до 31.12.18, заявление</t>
  </si>
  <si>
    <t xml:space="preserve">Иванова Тамара </t>
  </si>
  <si>
    <t>Орлова Мария Михайловна</t>
  </si>
  <si>
    <t>ХВС(0)ГВС(0)</t>
  </si>
  <si>
    <t>ХВС(6)</t>
  </si>
  <si>
    <t>ХВС(19)ГВС(2)</t>
  </si>
  <si>
    <t>ХВС(2)ГВС(0)</t>
  </si>
  <si>
    <t xml:space="preserve">ХВС(0)ГВС(0) 01.10.2017 </t>
  </si>
  <si>
    <t>ХВС(3)ГВС(0)</t>
  </si>
  <si>
    <t>Ерошин Сергей Александрович</t>
  </si>
  <si>
    <t>Туранова Ирина Олеговна</t>
  </si>
  <si>
    <t>Павличева Елена Николаевна</t>
  </si>
  <si>
    <t>Бурик-Борковская</t>
  </si>
  <si>
    <t>Казак Иван Валентинович</t>
  </si>
  <si>
    <t>Жувака Наталья Юрьевна</t>
  </si>
  <si>
    <t>Были сняты счетчики</t>
  </si>
  <si>
    <t>Глазков Алексей Андреевич</t>
  </si>
  <si>
    <t>Сархадова Светлана Раждабалиевна</t>
  </si>
  <si>
    <t>Нарницкий Виталиус</t>
  </si>
  <si>
    <t>Ильина Евгения Алексеевна</t>
  </si>
  <si>
    <t>Горковенко Илья Владимирович</t>
  </si>
  <si>
    <t>Мжельский Павел Владимирович</t>
  </si>
  <si>
    <t>заявление</t>
  </si>
  <si>
    <t>Льгота</t>
  </si>
  <si>
    <t>Гурьянова Вера Ивановна</t>
  </si>
  <si>
    <t>Абрамов Сергей Александрович</t>
  </si>
  <si>
    <t xml:space="preserve">Система 2 ЦОНЖ </t>
  </si>
  <si>
    <t>Дубровский Виктор Николаевич</t>
  </si>
  <si>
    <t>Помещение</t>
  </si>
  <si>
    <t>ХВС(24)ГВС(5)</t>
  </si>
  <si>
    <t>ХВС(6)ГВС(0)</t>
  </si>
  <si>
    <t xml:space="preserve">ХВС(49) </t>
  </si>
  <si>
    <t>ГВС(0)</t>
  </si>
  <si>
    <t>Не работает счетчик</t>
  </si>
  <si>
    <t>ХВС(8)ГВС(1)</t>
  </si>
  <si>
    <t>не начислять до 31.12.17 (0,76)</t>
  </si>
  <si>
    <t>Волковский Анатолий Николаевич</t>
  </si>
  <si>
    <t>Сырица Сергей Александрович</t>
  </si>
  <si>
    <t>ХВС(16) ГВС (0)</t>
  </si>
  <si>
    <t>ХВС(9)</t>
  </si>
  <si>
    <t>ХВС(5)ГВС(1)</t>
  </si>
  <si>
    <t>ХВС(14)</t>
  </si>
  <si>
    <t>ЗАСТРОЙЩИКАМИ БЫЛИ СНЯТЫ СЧЕТЧИКИ</t>
  </si>
  <si>
    <t>3,4 (Акт ввода с 01.02.18)</t>
  </si>
  <si>
    <t>Акт ввода с 06.02.18</t>
  </si>
  <si>
    <t>Акт ввода с 03.02.18</t>
  </si>
  <si>
    <t xml:space="preserve"> </t>
  </si>
  <si>
    <t>ХВС(1)ГВС(0)</t>
  </si>
  <si>
    <t xml:space="preserve">Майоров Сергей Евгеньевич </t>
  </si>
  <si>
    <t>ХВС(14)ГВС(9)</t>
  </si>
  <si>
    <t>Егошин Сергей Александрович</t>
  </si>
  <si>
    <t>Черняева Светлана Викторовна</t>
  </si>
  <si>
    <t>ГВС 1 зона (Гкал)</t>
  </si>
  <si>
    <t>ГВС 2 зона (Гкал)</t>
  </si>
  <si>
    <t>Плошадь</t>
  </si>
  <si>
    <t>Всего</t>
  </si>
  <si>
    <t xml:space="preserve">Холодная вода для нужд горячего водоснабжения </t>
  </si>
  <si>
    <t>Подогрев холодной воды для нужд горячего водоснабжения</t>
  </si>
  <si>
    <t>Чирков Алексей Григорьевич</t>
  </si>
  <si>
    <t>Узденова Элла Сергеевна</t>
  </si>
  <si>
    <t>Узденова Элла Семеновна</t>
  </si>
  <si>
    <t>Царева Ирина Владимировна</t>
  </si>
  <si>
    <t>Потапов Александр Николаевич</t>
  </si>
  <si>
    <t xml:space="preserve">Чернышева </t>
  </si>
  <si>
    <t>Хлобысталина Ольга Петровна</t>
  </si>
  <si>
    <t>Акт ввода 14.03</t>
  </si>
  <si>
    <t>Акт ввода с 1.03</t>
  </si>
  <si>
    <t>Акт ввода 06.03</t>
  </si>
  <si>
    <t>Акт ввода 03.03</t>
  </si>
  <si>
    <t>счетчик заработал 01.01.18</t>
  </si>
  <si>
    <t>Счетчик заработал 01.02.18</t>
  </si>
  <si>
    <t>ХВС(11)</t>
  </si>
  <si>
    <t>ХВС(19) ГВС(4)</t>
  </si>
  <si>
    <t>ГВС(3)</t>
  </si>
  <si>
    <t>Перерасчет</t>
  </si>
  <si>
    <t xml:space="preserve">ХВС(8) </t>
  </si>
  <si>
    <t>Анрдреева Ирина Петровна</t>
  </si>
  <si>
    <t>ХВС(13)</t>
  </si>
  <si>
    <t>Счетчик заработал 03.03.18</t>
  </si>
  <si>
    <t>Заработал счетчик</t>
  </si>
  <si>
    <t>Идрисов Ризван Магомедович</t>
  </si>
  <si>
    <t xml:space="preserve">Шафеев Мурат Рафаилевич </t>
  </si>
  <si>
    <t>Акт ввода 07.03</t>
  </si>
  <si>
    <t xml:space="preserve">Войпанюк </t>
  </si>
  <si>
    <t>Царегородцев Артур Юрьевич</t>
  </si>
  <si>
    <t>СЧЕТЧИК СЛОМАН</t>
  </si>
  <si>
    <t>0,83 (собств с 09.06)</t>
  </si>
  <si>
    <t>0,7 (собств с 05.06) в феврале - 0,1</t>
  </si>
  <si>
    <t>1,74 (собств с 08.06) Ранее не передавались</t>
  </si>
  <si>
    <t>1,38 (собств 20.07) в феврале - 0,9</t>
  </si>
  <si>
    <t>2  (собств с 17.05) в феврале - 1,1</t>
  </si>
  <si>
    <t>2,1 (собств с 10.10) В феврале - 2</t>
  </si>
  <si>
    <t>1,8 (собств с 09.08) Ранее не подавали</t>
  </si>
  <si>
    <t>0,31 (собств с 21.05) В феврале - 0,01</t>
  </si>
  <si>
    <t>0.74 (собств с 09.06) В феврале 0,6</t>
  </si>
  <si>
    <t>1 (собств с 08.09) В феврале - 0,5</t>
  </si>
  <si>
    <t>2 (собств с 16.05) В феврале - 2</t>
  </si>
  <si>
    <t>4,8 (собств с  6.06) Ранее не подавали</t>
  </si>
  <si>
    <t>0,4 (собств с  14.09) В феврале - 0,2</t>
  </si>
  <si>
    <t>1,9 (собств с с 5.08) В январе - 0</t>
  </si>
  <si>
    <t>4 (собств с 18.10) В феврале - 3,6</t>
  </si>
  <si>
    <t>2,3 (собств с 09.08) Ранее не подавал</t>
  </si>
  <si>
    <t>новый счетчик</t>
  </si>
  <si>
    <t>65 08  5008</t>
  </si>
  <si>
    <t>Налбандян Михаил Генрихович</t>
  </si>
  <si>
    <t>Павлова Анжелика</t>
  </si>
  <si>
    <t>6,2 в апреле</t>
  </si>
  <si>
    <t>Терентьева Татьяна</t>
  </si>
  <si>
    <t>Был сломан счетчик</t>
  </si>
  <si>
    <t>F</t>
  </si>
  <si>
    <t>Показаньева Валентина Сергеевна</t>
  </si>
  <si>
    <t>сняли счетчик</t>
  </si>
  <si>
    <t>23.04 акт ввода</t>
  </si>
  <si>
    <t>Сутугин</t>
  </si>
  <si>
    <t>Всего площадь 18-ти эт.дом+стилобат, кв.м.</t>
  </si>
  <si>
    <t>Матвеев Дмитрий Анатольевич</t>
  </si>
  <si>
    <t xml:space="preserve">Перерасчет </t>
  </si>
  <si>
    <t>ВЫЧЕСТЬ 1,18 Гкал</t>
  </si>
  <si>
    <t>Скоректированые показания, Гкал</t>
  </si>
  <si>
    <t>ООО "ЭкоЛогистика"</t>
  </si>
  <si>
    <t>1,7 по факту</t>
  </si>
  <si>
    <t>Штырков Олег Вячеславович</t>
  </si>
  <si>
    <t>Начислить в отопительном периоде  Гкал</t>
  </si>
  <si>
    <t>Груздева Сусанна Суреновна</t>
  </si>
  <si>
    <t>Начислить половину стоимости</t>
  </si>
  <si>
    <t>нежилые помещения (без Паркинга и магазин Перекресток)</t>
  </si>
  <si>
    <t>Вывоз ТКО на все помещения на кв.м.</t>
  </si>
  <si>
    <t>Начислить двойную стоимость</t>
  </si>
  <si>
    <t>2 мешка</t>
  </si>
  <si>
    <t>1 мешок</t>
  </si>
  <si>
    <t>3 мешка</t>
  </si>
  <si>
    <t>4 мешка</t>
  </si>
  <si>
    <t>Красное и белое</t>
  </si>
  <si>
    <t>Аптека</t>
  </si>
  <si>
    <t>Обои</t>
  </si>
  <si>
    <t>Перекресток</t>
  </si>
  <si>
    <t>Электричество</t>
  </si>
  <si>
    <t>Делим на 3 месяца</t>
  </si>
  <si>
    <t>Ошибчно были подагы показания</t>
  </si>
  <si>
    <t>Расход тепловой энергии на подогрев холодной воды для ГВС (18 и 25 эт.дома, стилобат), Гкал</t>
  </si>
  <si>
    <t>Норматив подогрева холодной воды для нужд ГВС, рубли</t>
  </si>
  <si>
    <t>Удельный расход тепловой энергии на подогрев воды - формула 20.1 Правил №354, Гкал</t>
  </si>
  <si>
    <t>Объем тепловой энергии на отопление по ОДПУ, Гкал</t>
  </si>
  <si>
    <t>Тариф на тепловую энергию, рубли</t>
  </si>
  <si>
    <t>Стоимость подогрева холодной воды для нужд ГВС, рубли/куб.м.</t>
  </si>
  <si>
    <t>Стоимость норматива горячего водоснабжения на 1 человека с учетом удельного расхода тепловой энергии, рубли</t>
  </si>
  <si>
    <t>Расчет стоимости горячей воды по формулам 20 и 20(1) Правил 354</t>
  </si>
  <si>
    <t>Расчет платы за отопление по формулам 18 и 18(1) Правил 354</t>
  </si>
  <si>
    <t>Плата за отопление по ОПУ, рубли/кв.м.</t>
  </si>
  <si>
    <t>Объем электрической энергии, использованной оборудование ИТП при производстве коммунальных услуг отопление и горячее водоснабжение, кВт/ч</t>
  </si>
  <si>
    <t>Тариф на электрическую энергию, рубли</t>
  </si>
  <si>
    <t>расход по ОПУ (руб)</t>
  </si>
  <si>
    <t>расчет по ОПУ (руб)</t>
  </si>
  <si>
    <t>Коммунальная услуга Принудительная вентиляция нежилых помещений</t>
  </si>
  <si>
    <t>Электроэнергия ИТП, кВт/ч</t>
  </si>
  <si>
    <t>Плата за отопление помещений Стилобата, формула 18 Правил 354</t>
  </si>
  <si>
    <t>Плата (руб/кв.м.)</t>
  </si>
  <si>
    <t>Итого площадь МКД</t>
  </si>
  <si>
    <t>Всего площадей 25-ти этажный дом</t>
  </si>
  <si>
    <t>Площадь всех помещений, находящихся в собственности, кроме стилобата, кв.м.</t>
  </si>
  <si>
    <t xml:space="preserve"> c 25.10.18 по 22.11.18 </t>
  </si>
  <si>
    <t>Ноябрь</t>
  </si>
  <si>
    <t>Мед клиника</t>
  </si>
  <si>
    <t>Сантехника</t>
  </si>
  <si>
    <t>Пиво</t>
  </si>
  <si>
    <t>Бывшее 10-ое помещение</t>
  </si>
  <si>
    <t>Лазер</t>
  </si>
  <si>
    <t>Кальян</t>
  </si>
  <si>
    <t>хвс</t>
  </si>
  <si>
    <t>гвс</t>
  </si>
  <si>
    <t>отопление</t>
  </si>
  <si>
    <t>Электроснабжение, кВт/ч</t>
  </si>
  <si>
    <t>нп 10</t>
  </si>
  <si>
    <t>Начислить на ООО "СтройГрупп"</t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</si>
  <si>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</si>
  <si>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</si>
  <si>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</si>
  <si>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</si>
  <si>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</si>
  <si>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</si>
  <si>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</si>
  <si>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</si>
  <si>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</si>
  <si>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</si>
  <si>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</si>
  <si>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</si>
  <si>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</si>
  <si>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</si>
  <si>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</si>
  <si>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</si>
  <si>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</si>
  <si>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Сумма к начислению, руб.</t>
  </si>
  <si>
    <t>Показание ТЭ (учетный период), Гкал</t>
  </si>
  <si>
    <t>Расход ТЭ (расчетный период), Гкал</t>
  </si>
  <si>
    <t>Объем тепловой энергии на отопление по ИПУ, а в случае отсутствия ИПУ по формуле 18(1), Гкал (2)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</si>
  <si>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</si>
  <si>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</si>
  <si>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</si>
  <si>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</si>
  <si>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Прямые договора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</si>
  <si>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</si>
  <si>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</si>
  <si>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</si>
  <si>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</si>
  <si>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</si>
  <si>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пом. 007</t>
  </si>
  <si>
    <t>73 м3/мес.</t>
  </si>
  <si>
    <t>с 01.08.20 г.</t>
  </si>
  <si>
    <t>с 10.10.20 г.</t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</si>
  <si>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</si>
  <si>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t>Стоимость Услуги по основному договору</t>
  </si>
  <si>
    <t>рубли</t>
  </si>
  <si>
    <t>АО "Торговый дом "ПЕРЕКРЕСТОК"</t>
  </si>
  <si>
    <t>своя контейнерная площадка</t>
  </si>
  <si>
    <t>Общая площадь дома, кв.м.</t>
  </si>
  <si>
    <t>Обнуление с 01.01.2021</t>
  </si>
  <si>
    <t>Пояснение к скоректированным показаниям</t>
  </si>
  <si>
    <t>Скоректированные показания, Гкал (Vкр)</t>
  </si>
  <si>
    <t>Расход горячего водоснабжения на ОДН, куб.м.</t>
  </si>
  <si>
    <t>Показания на 31.12.2021</t>
  </si>
  <si>
    <t>Показания ТЭ (расчетный период), Гкал</t>
  </si>
  <si>
    <t>Объем тепловой энергии на отопление по ИПУ, Гкал</t>
  </si>
  <si>
    <t>Объем тепловой энергии по формуле 18(1), Гкал</t>
  </si>
  <si>
    <t>Расход тепловой энергии на помещение магазина Перекресток, Гкал</t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</si>
  <si>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</si>
  <si>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t>Расчетная площадь (без НП №007                (магазин "Перекресток"); НП №012    (магазин "Красное и белое), кв.м</t>
  </si>
  <si>
    <t>Квартира</t>
  </si>
  <si>
    <t>ХВС</t>
  </si>
  <si>
    <t>ГВС</t>
  </si>
  <si>
    <t>№ БТИ</t>
  </si>
  <si>
    <t>Блок</t>
  </si>
  <si>
    <t>Номер на этаже</t>
  </si>
  <si>
    <t>Этаж</t>
  </si>
  <si>
    <t>ФИО</t>
  </si>
  <si>
    <t>Телефон</t>
  </si>
  <si>
    <t>№ Счетчика</t>
  </si>
  <si>
    <t>Дата ввода</t>
  </si>
  <si>
    <t>примечание</t>
  </si>
  <si>
    <t>А</t>
  </si>
  <si>
    <t>Крутова Анжелика Владимировна</t>
  </si>
  <si>
    <t>8-911-966-17-73, 8-926-889-20-04</t>
  </si>
  <si>
    <t>Шайхутдинова Татьяна Вячеславовна, Шайхутдинова Юрий Юрьевич</t>
  </si>
  <si>
    <t>8-925-047-12-13</t>
  </si>
  <si>
    <t>Солодкин Сергей Александрович</t>
  </si>
  <si>
    <t>8-915-299-72-14</t>
  </si>
  <si>
    <t>Мозылева Татьяна Викторовна</t>
  </si>
  <si>
    <t>8-909-986-38-45; 8-915-034-32-25</t>
  </si>
  <si>
    <t>Заирбеков Славадин Лукманович, Заирбекова Зарема Нурдиновна</t>
  </si>
  <si>
    <t>8-985-704-31-49 З9; 8-919-967-15-04; 8-926-354-91-17</t>
  </si>
  <si>
    <t>Шамшина Светлана Вячеславовна</t>
  </si>
  <si>
    <t>8-916-202-13-50; 8-977-771-23-22</t>
  </si>
  <si>
    <t xml:space="preserve">8-905-524-86-62; 8-926-609-87-44 </t>
  </si>
  <si>
    <t>Сайфуллаев Науфал Ашурович</t>
  </si>
  <si>
    <t>8-926-305-59-51</t>
  </si>
  <si>
    <t>Хусейнова Нигина Ибадуллаевна</t>
  </si>
  <si>
    <t>8-963-683-55-76</t>
  </si>
  <si>
    <t>Лакеева Татьяна Сергеевна</t>
  </si>
  <si>
    <t xml:space="preserve">8-909-637-80-22 </t>
  </si>
  <si>
    <t>Нагорнова Ольга Владимировна</t>
  </si>
  <si>
    <t>8-903292-38-14</t>
  </si>
  <si>
    <t>Джавадова Ирина Михайловна</t>
  </si>
  <si>
    <t>8-968-867-86-60</t>
  </si>
  <si>
    <t>Аладашвили Давид Давидович</t>
  </si>
  <si>
    <t>8-926-819-43-08</t>
  </si>
  <si>
    <t>8-916-324-01-47</t>
  </si>
  <si>
    <t>Буров Геннадий Иванович</t>
  </si>
  <si>
    <t>Балашова Оксана Юрьевна</t>
  </si>
  <si>
    <t>8-910-452-83-22</t>
  </si>
  <si>
    <t>Долгошева Ольга Борисовна</t>
  </si>
  <si>
    <t>8-916-505-56-13</t>
  </si>
  <si>
    <t>Черняев Алексей Александрович</t>
  </si>
  <si>
    <t>8-903-783-10-68</t>
  </si>
  <si>
    <t>Крючкович Григорий Александрович, Крючкович Марина Михайловна</t>
  </si>
  <si>
    <t>8-905-552-31-24</t>
  </si>
  <si>
    <t>Конина Наталья Ивановна</t>
  </si>
  <si>
    <t>8-916-105-62-17</t>
  </si>
  <si>
    <t>Джалалян Арсен Самвелович</t>
  </si>
  <si>
    <t>8-926-387-73-14</t>
  </si>
  <si>
    <t>Шаталова Татьяна Александровна</t>
  </si>
  <si>
    <t>8-926-905-39-09</t>
  </si>
  <si>
    <t xml:space="preserve">8-925-048-45-92 </t>
  </si>
  <si>
    <t>Артемова Елена Михайловна</t>
  </si>
  <si>
    <t>8-915-146-68-00</t>
  </si>
  <si>
    <t>Колесова Алиса Загитовна, Колесов Михаил Александрович</t>
  </si>
  <si>
    <t>8-926-992-35-96; 8-926-992-35-97</t>
  </si>
  <si>
    <t>Миронов Максим Игоревич, Миронова Маргарита Викторовна</t>
  </si>
  <si>
    <t xml:space="preserve">8-926-407-73-93; 8-926-905-03-04 </t>
  </si>
  <si>
    <t>Мазуркевич Светлана Юрьевна</t>
  </si>
  <si>
    <t>8-967-039-97-49</t>
  </si>
  <si>
    <t>Быков Виталий Анатольевич, Бажановская Вероника Сергеевна</t>
  </si>
  <si>
    <t>8-916-174-69-28</t>
  </si>
  <si>
    <t>Капицкая Алла Анатольевна</t>
  </si>
  <si>
    <t>8-905-779-93-81</t>
  </si>
  <si>
    <t>Павлов Максим Леонидович, Павлова Надежда Юрьевна</t>
  </si>
  <si>
    <t xml:space="preserve">8-903-751-73-97 </t>
  </si>
  <si>
    <t>Потапова Ольга Николаевна</t>
  </si>
  <si>
    <t>Спирина Екатерина Владимировна</t>
  </si>
  <si>
    <t>8-916-821-48-26</t>
  </si>
  <si>
    <t>Зайцева Светлана Владимировна</t>
  </si>
  <si>
    <t>8-926-272-00-48</t>
  </si>
  <si>
    <t>Белозеров Игорь Сергеевич</t>
  </si>
  <si>
    <t>8-925-999-20-40</t>
  </si>
  <si>
    <t>Кравцова Алла Анатольевна</t>
  </si>
  <si>
    <t>8-916-465-28-69</t>
  </si>
  <si>
    <t>Мозгалевский Андрей Юрьевич</t>
  </si>
  <si>
    <t>8-916-370-76-05</t>
  </si>
  <si>
    <t>Мороз Артур Станиславович</t>
  </si>
  <si>
    <t>8-901-572-94-41</t>
  </si>
  <si>
    <t>Кирин Антон Вячеславович</t>
  </si>
  <si>
    <t>8-968-878-68-79</t>
  </si>
  <si>
    <t>Устинова Юлия Сергеевна, Устинов Антон Геннадьевич</t>
  </si>
  <si>
    <t>8-985-178-43-04</t>
  </si>
  <si>
    <t>Емелюков Николай Николаевич</t>
  </si>
  <si>
    <t>8-985-480-34-07</t>
  </si>
  <si>
    <t>Забачинская Ольга Анатольевна</t>
  </si>
  <si>
    <t>8-929-620-60-31</t>
  </si>
  <si>
    <t>Смирнова Алла Павловна</t>
  </si>
  <si>
    <t>8-960-251-57-35; 8-926-180-94-05</t>
  </si>
  <si>
    <t>Щеголихина Татьяна Владимировна</t>
  </si>
  <si>
    <t>8-926-553-22-00</t>
  </si>
  <si>
    <t>Гульдеев Иван Сергеевич</t>
  </si>
  <si>
    <t>8-903-126-66-28</t>
  </si>
  <si>
    <t>Зарыпов Вадим Зайдулаевич</t>
  </si>
  <si>
    <t xml:space="preserve">8-916-565-89-71; 8-916-753-56-60 </t>
  </si>
  <si>
    <t>Тишкова Миляуша Хайсаровна</t>
  </si>
  <si>
    <t>8-910-492-72-56</t>
  </si>
  <si>
    <t>Соколов Игорь Алексеевич</t>
  </si>
  <si>
    <t>8-906-764-85-69</t>
  </si>
  <si>
    <t>8-919-763-94-20</t>
  </si>
  <si>
    <t>Гожан Маргарита Константиновна</t>
  </si>
  <si>
    <t>8-926-175-29-81</t>
  </si>
  <si>
    <t>Грибова Елена Юрьевна</t>
  </si>
  <si>
    <t>8-926-632-60-70</t>
  </si>
  <si>
    <t>Муравская Ирина Анатольевна</t>
  </si>
  <si>
    <t>8-985-195-49-91</t>
  </si>
  <si>
    <t>Лихачев Валентин Павлович, Лихачева Людмила Селиверстовна</t>
  </si>
  <si>
    <t>8-903-973-03-78; 8-905-794-50-09</t>
  </si>
  <si>
    <t>8-985-164-01-04</t>
  </si>
  <si>
    <t xml:space="preserve">Кумар Винод, Еремцова Зоя Серафимовна </t>
  </si>
  <si>
    <t>8-916-474-50-86; 8-910-406-82-68</t>
  </si>
  <si>
    <t>Измайлова Елена Юрьевна</t>
  </si>
  <si>
    <t>8-916-480-33-66</t>
  </si>
  <si>
    <t>8-906-031-07-17</t>
  </si>
  <si>
    <t>Васильев Вячеслав Михайлович, Васильева Анжела Ильинична</t>
  </si>
  <si>
    <t xml:space="preserve">8-915-223-70-95; </t>
  </si>
  <si>
    <t xml:space="preserve"> 8-925-199-28-78; 8-926-717-05-02</t>
  </si>
  <si>
    <t>Вавакина Наталья Анатольевна</t>
  </si>
  <si>
    <t>8-903-589-21-21; 8-903-528-3434</t>
  </si>
  <si>
    <t>8-926-623-29-49</t>
  </si>
  <si>
    <t>Ибрагимов Тариэль Сабирович</t>
  </si>
  <si>
    <t xml:space="preserve">8-926-697-06-90; 8-925-310-45-20 </t>
  </si>
  <si>
    <t>Миронова Татьяна Васильевна</t>
  </si>
  <si>
    <t>8-910-001-51-50</t>
  </si>
  <si>
    <t>8-916-068-04-42</t>
  </si>
  <si>
    <t>Орехов Сергей Витальевич</t>
  </si>
  <si>
    <t>8-903-273-53-48</t>
  </si>
  <si>
    <t>Поцелуева Наталия Геннадьевна</t>
  </si>
  <si>
    <t>8-925-281-29-05, 8-917-518-61-53</t>
  </si>
  <si>
    <t>Дубровская Екатерина Викторовна</t>
  </si>
  <si>
    <t>Корнякова Клавдия Егоровна</t>
  </si>
  <si>
    <t>8-929-617-57-61, 8-916-479-96-62</t>
  </si>
  <si>
    <t>Ордян Коля Араратович</t>
  </si>
  <si>
    <t>8-925-464-21-91</t>
  </si>
  <si>
    <t>Алексеев Виталий Борисович, Алексеева Татьяна Владимировна</t>
  </si>
  <si>
    <t>8-926-928-20-40</t>
  </si>
  <si>
    <t>Лаптев Никита Александрович</t>
  </si>
  <si>
    <t>8-985-431-25-40, 8-916-361-52-15 Ирина</t>
  </si>
  <si>
    <t>Дубровский Алексей Викторович</t>
  </si>
  <si>
    <t>Бахолдина Мария Ивановна</t>
  </si>
  <si>
    <t xml:space="preserve">8-926-211-53-18 </t>
  </si>
  <si>
    <t>Умнов Евгений Евгеньевич</t>
  </si>
  <si>
    <t>8-916-156-34-13</t>
  </si>
  <si>
    <t>Никитин Дмитрий Николаевич, Никитина Елена Борисовна</t>
  </si>
  <si>
    <t>8-926-414-02-09</t>
  </si>
  <si>
    <t>Смыков Павел Сергеевич</t>
  </si>
  <si>
    <t>8-916-152-63-33</t>
  </si>
  <si>
    <t>Тикунов Кирилл Владимирович</t>
  </si>
  <si>
    <t xml:space="preserve">8-965-255-87-52; 8-916-237-96-84, 8-968-730-49-25 </t>
  </si>
  <si>
    <t>Долматов Алексей Александрович, Долматова Анна Алексеевна</t>
  </si>
  <si>
    <t>8-905-782-71-82</t>
  </si>
  <si>
    <t>Панкратова Елена Николаевна</t>
  </si>
  <si>
    <t>8-925-875-61-64</t>
  </si>
  <si>
    <t>8-916-114-15-38</t>
  </si>
  <si>
    <t>Пастухова Алена Вадимовна</t>
  </si>
  <si>
    <t>8-916-480-43-98</t>
  </si>
  <si>
    <t>Александрович Андрей Валерьевич</t>
  </si>
  <si>
    <t>8-967-037-29-27</t>
  </si>
  <si>
    <t>Синецкий Александр Николаевич</t>
  </si>
  <si>
    <t>8-926-678-47-21, 8-916-509-29-27</t>
  </si>
  <si>
    <t>Кирюхин Михаил Александрович</t>
  </si>
  <si>
    <t>       8-925-038-54-56.</t>
  </si>
  <si>
    <t>Константинов Михаил Владимирович</t>
  </si>
  <si>
    <t>8-926-194-40-55</t>
  </si>
  <si>
    <t>У ДяньДань</t>
  </si>
  <si>
    <t>8-968-693-36-88</t>
  </si>
  <si>
    <t>Шималян Карен Саркисович</t>
  </si>
  <si>
    <t>8-929-512-20-23</t>
  </si>
  <si>
    <t>Кирильцева Елена Ивановна</t>
  </si>
  <si>
    <t>8-920-752-15-94</t>
  </si>
  <si>
    <t>Мдивани Тенгиз Валерьевич</t>
  </si>
  <si>
    <t>8-916-869-00-97</t>
  </si>
  <si>
    <t>Мамлеев Ренат Равильевич</t>
  </si>
  <si>
    <t>8-915-235-11-19</t>
  </si>
  <si>
    <t>Буйницкая Ольга Дмитриевна</t>
  </si>
  <si>
    <t>8-926-477-39-90; 8-925-188-33-70</t>
  </si>
  <si>
    <t>Когут Татьяна Геннадьевна</t>
  </si>
  <si>
    <t xml:space="preserve">8-916- 591-00-34, 8-965- 321-27-75 </t>
  </si>
  <si>
    <t>Тиняев Роман Павлович</t>
  </si>
  <si>
    <t>8-906-789-59-31</t>
  </si>
  <si>
    <t>Грибов Евгений Викторович, Колыванова Мария Игоревна</t>
  </si>
  <si>
    <t>8-926-576-20-14</t>
  </si>
  <si>
    <t>Червоная Оксана Александровна</t>
  </si>
  <si>
    <t>8-906-053-20-98</t>
  </si>
  <si>
    <t>Ерицян Давид Степанович</t>
  </si>
  <si>
    <t>8-968-000-03-45</t>
  </si>
  <si>
    <t>Якубова Элина Нурутдиновна</t>
  </si>
  <si>
    <t>8-906-770-13-12</t>
  </si>
  <si>
    <t>Легоньков Сергей Владимирович</t>
  </si>
  <si>
    <t>8-903-714-30-26</t>
  </si>
  <si>
    <t>Кузьмин Анатолий Михайлович</t>
  </si>
  <si>
    <t>8-926-521-79-12</t>
  </si>
  <si>
    <t>Чернецов Андрей Петрович</t>
  </si>
  <si>
    <t>Кострюкова Кристина Петровна</t>
  </si>
  <si>
    <t>8-903-192-54-28</t>
  </si>
  <si>
    <t>Корнеева Татьяна Васильевна</t>
  </si>
  <si>
    <t>8-916-935-23-91</t>
  </si>
  <si>
    <t>Айтакова Елена Викторовна</t>
  </si>
  <si>
    <t>8-916-632-08-35</t>
  </si>
  <si>
    <t>Сурков Павел Александрович</t>
  </si>
  <si>
    <t>8-999-828-94-30</t>
  </si>
  <si>
    <t>Светланов Роман Романович</t>
  </si>
  <si>
    <t>8-916-647-39-50</t>
  </si>
  <si>
    <t>Зябрев Василий Ильич, Вовин Елена Геннадиевна</t>
  </si>
  <si>
    <t>8-965-284-21-91, 8-903-298-48-37</t>
  </si>
  <si>
    <t>8-926-126-56-13; 8-926-885-15-17</t>
  </si>
  <si>
    <t>В расчете на 1 машиноместо  кВт/ч</t>
  </si>
  <si>
    <t>Площадь всех помещений Здания, кв.м. (7)</t>
  </si>
  <si>
    <t xml:space="preserve">Плата за отопление руб/кв.м. </t>
  </si>
  <si>
    <t xml:space="preserve">Водоснабжение </t>
  </si>
  <si>
    <t>В расчете на 1 машиноместо Водоотведение  куб.м.</t>
  </si>
  <si>
    <t>В расчете на 1 машиноместо Водоснабжение  куб.м.</t>
  </si>
  <si>
    <t>отопление, Гкал</t>
  </si>
  <si>
    <t>отопление, кВт/ч</t>
  </si>
  <si>
    <t>Размер платы, кв.м.</t>
  </si>
  <si>
    <t>СПРАВОЧНАЯ ИНФОРМАЦИЯ потребления коммунальных услуг в МКД ул.9 Мая, д.8 А , Май 2022 г.</t>
  </si>
  <si>
    <t>с 17.04.2021 г. по 20.05.2022 г.</t>
  </si>
  <si>
    <t>Коммунальные услуги по паркингу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</si>
</sst>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00"/>
    <numFmt numFmtId="173" formatCode="_-* #,##0.000_р_._-;\-* #,##0.000_р_._-;_-* &quot;-&quot;???_р_._-;_-@_-"/>
    <numFmt numFmtId="174" formatCode="0.0000"/>
    <numFmt numFmtId="175" formatCode="_-* #,##0.0000_р_._-;\-* #,##0.0000_р_._-;_-* &quot;-&quot;??_р_._-;_-@_-"/>
    <numFmt numFmtId="176" formatCode="0.0"/>
    <numFmt numFmtId="178" formatCode="_-* #,##0.00_р_._-;\-* #,##0.00_р_._-;_-* &quot;-&quot;???_р_._-;_-@_-"/>
    <numFmt numFmtId="179" formatCode="_-* #,##0.0_р_._-;\-* #,##0.0_р_._-;_-* \-??_р_._-;_-@_-"/>
    <numFmt numFmtId="180" formatCode="_-* #,##0.000_р_._-;\-* #,##0.000_р_._-;_-* &quot;-&quot;??_р_._-;_-@_-"/>
    <numFmt numFmtId="181" formatCode="_-* #,##0.00\ _₽_-;\-* #,##0.00\ _₽_-;_-* &quot;-&quot;???\ _₽_-;_-@_-"/>
    <numFmt numFmtId="183" formatCode="_-* #,##0.000\ _₽_-;\-* #,##0.000\ _₽_-;_-* &quot;-&quot;??\ _₽_-;_-@_-"/>
  </numFmts>
  <fonts count="61">
    <font>
      <sz val="11"/>
      <color theme="1"/>
      <name val="Calibri"/>
      <family val="2"/>
      <charset val="204"/>
      <scheme val="minor"/>
    </font>
    <font>
      <b/>
      <sz val="9"/>
      <color indexed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</font>
    <font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Tms Rmn Cyr"/>
    </font>
    <font>
      <b/>
      <i/>
      <u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6"/>
      <color indexed="10"/>
      <name val="Calibri"/>
      <family val="2"/>
      <charset val="204"/>
    </font>
    <font>
      <b/>
      <sz val="9"/>
      <color indexed="9"/>
      <name val="Calibri"/>
      <family val="2"/>
      <charset val="204"/>
    </font>
    <font>
      <sz val="11"/>
      <color indexed="9"/>
      <name val="Calibri"/>
      <family val="2"/>
    </font>
    <font>
      <sz val="8"/>
      <color indexed="8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0.5"/>
      <color indexed="8"/>
      <name val="Calibri"/>
      <family val="2"/>
      <charset val="204"/>
    </font>
    <font>
      <b/>
      <i/>
      <sz val="10.5"/>
      <color indexed="8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7" fillId="0" borderId="0">
      <alignment horizontal="left"/>
    </xf>
    <xf numFmtId="0" fontId="2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3" fillId="0" borderId="0"/>
    <xf numFmtId="0" fontId="56" fillId="0" borderId="0"/>
    <xf numFmtId="0" fontId="55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8" fillId="0" borderId="0"/>
    <xf numFmtId="0" fontId="58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8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8" fillId="0" borderId="0" xfId="2" applyFont="1" applyAlignment="1"/>
    <xf numFmtId="0" fontId="9" fillId="0" borderId="0" xfId="2" applyFont="1" applyAlignment="1"/>
    <xf numFmtId="0" fontId="1" fillId="2" borderId="14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56" fillId="0" borderId="0" xfId="10" applyAlignment="1"/>
    <xf numFmtId="0" fontId="1" fillId="2" borderId="1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17" fontId="1" fillId="2" borderId="1" xfId="10" applyNumberFormat="1" applyFont="1" applyFill="1" applyBorder="1" applyAlignment="1">
      <alignment horizontal="center" vertical="center" wrapText="1"/>
    </xf>
    <xf numFmtId="1" fontId="56" fillId="0" borderId="1" xfId="10" applyNumberFormat="1" applyFill="1" applyBorder="1" applyAlignment="1">
      <alignment horizontal="right"/>
    </xf>
    <xf numFmtId="0" fontId="56" fillId="0" borderId="1" xfId="10" applyFill="1" applyBorder="1" applyAlignment="1"/>
    <xf numFmtId="0" fontId="56" fillId="0" borderId="1" xfId="10" quotePrefix="1" applyFill="1" applyBorder="1" applyAlignment="1">
      <alignment horizontal="left"/>
    </xf>
    <xf numFmtId="14" fontId="56" fillId="0" borderId="1" xfId="10" applyNumberFormat="1" applyBorder="1" applyAlignment="1"/>
    <xf numFmtId="0" fontId="56" fillId="0" borderId="1" xfId="10" applyBorder="1" applyAlignment="1">
      <alignment horizontal="center"/>
    </xf>
    <xf numFmtId="0" fontId="56" fillId="0" borderId="1" xfId="10" applyBorder="1" applyAlignment="1">
      <alignment horizontal="left"/>
    </xf>
    <xf numFmtId="1" fontId="14" fillId="0" borderId="1" xfId="10" applyNumberFormat="1" applyFont="1" applyFill="1" applyBorder="1" applyAlignment="1">
      <alignment horizontal="right"/>
    </xf>
    <xf numFmtId="0" fontId="14" fillId="0" borderId="1" xfId="10" applyFont="1" applyFill="1" applyBorder="1" applyAlignment="1"/>
    <xf numFmtId="0" fontId="56" fillId="0" borderId="1" xfId="10" applyBorder="1" applyAlignment="1"/>
    <xf numFmtId="0" fontId="56" fillId="0" borderId="0" xfId="10" applyAlignment="1">
      <alignment horizontal="left"/>
    </xf>
    <xf numFmtId="0" fontId="56" fillId="0" borderId="0" xfId="10" applyAlignment="1">
      <alignment horizontal="center"/>
    </xf>
    <xf numFmtId="0" fontId="0" fillId="0" borderId="16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quotePrefix="1" applyNumberFormat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7" xfId="0" quotePrefix="1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quotePrefix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14" fontId="17" fillId="0" borderId="1" xfId="0" applyNumberFormat="1" applyFont="1" applyBorder="1" applyAlignment="1"/>
    <xf numFmtId="0" fontId="17" fillId="0" borderId="1" xfId="0" applyFont="1" applyBorder="1" applyAlignment="1"/>
    <xf numFmtId="0" fontId="17" fillId="4" borderId="1" xfId="0" quotePrefix="1" applyNumberFormat="1" applyFont="1" applyFill="1" applyBorder="1" applyAlignment="1">
      <alignment horizontal="center"/>
    </xf>
    <xf numFmtId="0" fontId="17" fillId="5" borderId="1" xfId="0" quotePrefix="1" applyNumberFormat="1" applyFont="1" applyFill="1" applyBorder="1" applyAlignment="1">
      <alignment horizontal="center"/>
    </xf>
    <xf numFmtId="14" fontId="17" fillId="5" borderId="1" xfId="0" applyNumberFormat="1" applyFont="1" applyFill="1" applyBorder="1" applyAlignment="1"/>
    <xf numFmtId="0" fontId="17" fillId="6" borderId="1" xfId="0" quotePrefix="1" applyNumberFormat="1" applyFont="1" applyFill="1" applyBorder="1" applyAlignment="1">
      <alignment horizontal="center"/>
    </xf>
    <xf numFmtId="14" fontId="17" fillId="6" borderId="1" xfId="0" applyNumberFormat="1" applyFont="1" applyFill="1" applyBorder="1" applyAlignment="1"/>
    <xf numFmtId="0" fontId="17" fillId="0" borderId="1" xfId="0" applyFont="1" applyBorder="1" applyAlignment="1">
      <alignment horizontal="center"/>
    </xf>
    <xf numFmtId="0" fontId="19" fillId="0" borderId="1" xfId="0" quotePrefix="1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/>
    <xf numFmtId="1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quotePrefix="1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17" fillId="0" borderId="0" xfId="0" applyFont="1" applyAlignment="1">
      <alignment horizontal="center"/>
    </xf>
    <xf numFmtId="0" fontId="19" fillId="5" borderId="1" xfId="0" quotePrefix="1" applyNumberFormat="1" applyFont="1" applyFill="1" applyBorder="1" applyAlignment="1">
      <alignment horizontal="center"/>
    </xf>
    <xf numFmtId="14" fontId="19" fillId="5" borderId="1" xfId="0" applyNumberFormat="1" applyFont="1" applyFill="1" applyBorder="1" applyAlignment="1"/>
    <xf numFmtId="0" fontId="0" fillId="0" borderId="1" xfId="0" applyNumberFormat="1" applyBorder="1" applyAlignment="1">
      <alignment horizontal="center" wrapText="1"/>
    </xf>
    <xf numFmtId="0" fontId="17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14" fontId="17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2" fillId="0" borderId="0" xfId="0" applyFont="1" applyAlignment="1"/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2" fillId="0" borderId="0" xfId="0" applyFont="1"/>
    <xf numFmtId="0" fontId="0" fillId="0" borderId="0" xfId="0" applyBorder="1"/>
    <xf numFmtId="0" fontId="11" fillId="0" borderId="0" xfId="2" applyFont="1" applyBorder="1" applyAlignment="1">
      <alignment horizontal="left"/>
    </xf>
    <xf numFmtId="0" fontId="21" fillId="2" borderId="15" xfId="0" applyFont="1" applyFill="1" applyBorder="1" applyAlignment="1"/>
    <xf numFmtId="0" fontId="22" fillId="0" borderId="0" xfId="2" applyFont="1" applyAlignment="1"/>
    <xf numFmtId="0" fontId="0" fillId="0" borderId="1" xfId="0" quotePrefix="1" applyNumberFormat="1" applyFont="1" applyBorder="1" applyAlignment="1">
      <alignment horizontal="center"/>
    </xf>
    <xf numFmtId="0" fontId="56" fillId="4" borderId="1" xfId="1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10" applyFont="1" applyFill="1" applyBorder="1" applyAlignment="1"/>
    <xf numFmtId="0" fontId="27" fillId="0" borderId="1" xfId="10" applyFont="1" applyBorder="1" applyAlignment="1">
      <alignment horizontal="center"/>
    </xf>
    <xf numFmtId="0" fontId="56" fillId="5" borderId="1" xfId="10" applyFill="1" applyBorder="1" applyAlignment="1">
      <alignment horizontal="center"/>
    </xf>
    <xf numFmtId="0" fontId="56" fillId="2" borderId="0" xfId="10" applyFill="1" applyAlignment="1"/>
    <xf numFmtId="0" fontId="28" fillId="2" borderId="0" xfId="0" applyFont="1" applyFill="1" applyAlignment="1">
      <alignment horizontal="center" vertical="center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28" fillId="2" borderId="1" xfId="10" applyFont="1" applyFill="1" applyBorder="1" applyAlignment="1">
      <alignment horizontal="center" vertical="center"/>
    </xf>
    <xf numFmtId="2" fontId="56" fillId="4" borderId="1" xfId="10" applyNumberFormat="1" applyFill="1" applyBorder="1" applyAlignment="1">
      <alignment horizontal="center"/>
    </xf>
    <xf numFmtId="2" fontId="56" fillId="0" borderId="1" xfId="10" applyNumberFormat="1" applyBorder="1" applyAlignment="1">
      <alignment horizontal="center"/>
    </xf>
    <xf numFmtId="0" fontId="56" fillId="0" borderId="0" xfId="10" applyBorder="1" applyAlignment="1">
      <alignment horizontal="center"/>
    </xf>
    <xf numFmtId="49" fontId="56" fillId="0" borderId="1" xfId="10" applyNumberFormat="1" applyBorder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1" xfId="0" applyFont="1" applyBorder="1" applyAlignment="1">
      <alignment horizontal="center"/>
    </xf>
    <xf numFmtId="0" fontId="0" fillId="3" borderId="3" xfId="0" applyFill="1" applyBorder="1" applyAlignment="1"/>
    <xf numFmtId="0" fontId="0" fillId="3" borderId="0" xfId="0" applyFill="1" applyBorder="1" applyAlignment="1">
      <alignment horizontal="left"/>
    </xf>
    <xf numFmtId="0" fontId="56" fillId="0" borderId="2" xfId="10" applyBorder="1" applyAlignment="1">
      <alignment horizontal="center"/>
    </xf>
    <xf numFmtId="0" fontId="56" fillId="0" borderId="18" xfId="10" applyBorder="1" applyAlignment="1"/>
    <xf numFmtId="1" fontId="56" fillId="0" borderId="18" xfId="10" applyNumberFormat="1" applyFill="1" applyBorder="1" applyAlignment="1">
      <alignment horizontal="right"/>
    </xf>
    <xf numFmtId="0" fontId="56" fillId="0" borderId="1" xfId="10" applyFill="1" applyBorder="1" applyAlignment="1">
      <alignment horizontal="center"/>
    </xf>
    <xf numFmtId="164" fontId="0" fillId="0" borderId="0" xfId="25" applyFont="1"/>
    <xf numFmtId="164" fontId="4" fillId="0" borderId="0" xfId="25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64" fontId="29" fillId="0" borderId="0" xfId="0" applyNumberFormat="1" applyFont="1"/>
    <xf numFmtId="0" fontId="0" fillId="0" borderId="1" xfId="0" quotePrefix="1" applyFont="1" applyBorder="1" applyAlignment="1">
      <alignment horizontal="center"/>
    </xf>
    <xf numFmtId="1" fontId="56" fillId="0" borderId="2" xfId="10" applyNumberFormat="1" applyFill="1" applyBorder="1" applyAlignment="1">
      <alignment horizontal="right"/>
    </xf>
    <xf numFmtId="0" fontId="56" fillId="0" borderId="2" xfId="10" applyFill="1" applyBorder="1" applyAlignment="1"/>
    <xf numFmtId="3" fontId="56" fillId="0" borderId="1" xfId="10" quotePrefix="1" applyNumberFormat="1" applyFill="1" applyBorder="1" applyAlignment="1">
      <alignment horizontal="left"/>
    </xf>
    <xf numFmtId="0" fontId="56" fillId="0" borderId="0" xfId="10" applyBorder="1" applyAlignment="1"/>
    <xf numFmtId="1" fontId="56" fillId="0" borderId="0" xfId="10" applyNumberFormat="1" applyFill="1" applyBorder="1" applyAlignment="1">
      <alignment horizontal="right"/>
    </xf>
    <xf numFmtId="0" fontId="56" fillId="0" borderId="0" xfId="10" applyFill="1" applyBorder="1" applyAlignment="1"/>
    <xf numFmtId="0" fontId="56" fillId="0" borderId="0" xfId="10" applyBorder="1" applyAlignment="1">
      <alignment horizontal="left"/>
    </xf>
    <xf numFmtId="1" fontId="56" fillId="0" borderId="3" xfId="10" applyNumberFormat="1" applyFill="1" applyBorder="1" applyAlignment="1">
      <alignment horizontal="right"/>
    </xf>
    <xf numFmtId="0" fontId="56" fillId="0" borderId="3" xfId="10" applyBorder="1" applyAlignment="1"/>
    <xf numFmtId="0" fontId="56" fillId="0" borderId="3" xfId="10" applyFill="1" applyBorder="1" applyAlignment="1"/>
    <xf numFmtId="0" fontId="56" fillId="0" borderId="3" xfId="10" applyBorder="1" applyAlignment="1">
      <alignment horizontal="left"/>
    </xf>
    <xf numFmtId="0" fontId="56" fillId="0" borderId="3" xfId="10" applyBorder="1" applyAlignment="1">
      <alignment horizontal="right"/>
    </xf>
    <xf numFmtId="0" fontId="56" fillId="0" borderId="19" xfId="10" applyBorder="1" applyAlignment="1"/>
    <xf numFmtId="0" fontId="56" fillId="0" borderId="19" xfId="10" applyBorder="1" applyAlignment="1">
      <alignment horizontal="center"/>
    </xf>
    <xf numFmtId="0" fontId="56" fillId="0" borderId="16" xfId="10" applyBorder="1" applyAlignment="1">
      <alignment horizontal="center"/>
    </xf>
    <xf numFmtId="1" fontId="56" fillId="0" borderId="20" xfId="10" applyNumberFormat="1" applyFill="1" applyBorder="1" applyAlignment="1">
      <alignment horizontal="right"/>
    </xf>
    <xf numFmtId="1" fontId="56" fillId="0" borderId="7" xfId="10" applyNumberFormat="1" applyFill="1" applyBorder="1" applyAlignment="1">
      <alignment horizontal="right"/>
    </xf>
    <xf numFmtId="0" fontId="56" fillId="0" borderId="5" xfId="10" applyBorder="1" applyAlignment="1"/>
    <xf numFmtId="1" fontId="56" fillId="0" borderId="5" xfId="10" applyNumberFormat="1" applyFill="1" applyBorder="1" applyAlignment="1">
      <alignment horizontal="right"/>
    </xf>
    <xf numFmtId="0" fontId="56" fillId="0" borderId="5" xfId="10" applyBorder="1" applyAlignment="1">
      <alignment horizontal="left"/>
    </xf>
    <xf numFmtId="0" fontId="56" fillId="0" borderId="5" xfId="10" applyFill="1" applyBorder="1" applyAlignment="1">
      <alignment horizontal="right"/>
    </xf>
    <xf numFmtId="0" fontId="56" fillId="0" borderId="21" xfId="10" applyBorder="1" applyAlignment="1">
      <alignment horizontal="center"/>
    </xf>
    <xf numFmtId="2" fontId="56" fillId="0" borderId="21" xfId="10" applyNumberFormat="1" applyBorder="1" applyAlignment="1">
      <alignment horizontal="center"/>
    </xf>
    <xf numFmtId="2" fontId="56" fillId="0" borderId="16" xfId="10" applyNumberFormat="1" applyBorder="1" applyAlignment="1">
      <alignment horizontal="center"/>
    </xf>
    <xf numFmtId="0" fontId="56" fillId="0" borderId="7" xfId="10" applyBorder="1" applyAlignment="1"/>
    <xf numFmtId="0" fontId="56" fillId="0" borderId="21" xfId="10" applyBorder="1" applyAlignment="1"/>
    <xf numFmtId="0" fontId="56" fillId="0" borderId="22" xfId="10" applyBorder="1" applyAlignment="1">
      <alignment horizontal="right"/>
    </xf>
    <xf numFmtId="0" fontId="56" fillId="0" borderId="23" xfId="10" applyBorder="1" applyAlignment="1">
      <alignment horizontal="center"/>
    </xf>
    <xf numFmtId="2" fontId="56" fillId="0" borderId="24" xfId="10" applyNumberFormat="1" applyBorder="1" applyAlignment="1">
      <alignment horizontal="center"/>
    </xf>
    <xf numFmtId="2" fontId="56" fillId="0" borderId="23" xfId="10" applyNumberFormat="1" applyBorder="1" applyAlignment="1">
      <alignment horizontal="center"/>
    </xf>
    <xf numFmtId="1" fontId="56" fillId="0" borderId="25" xfId="10" applyNumberFormat="1" applyFill="1" applyBorder="1" applyAlignment="1">
      <alignment horizontal="right"/>
    </xf>
    <xf numFmtId="2" fontId="56" fillId="0" borderId="0" xfId="10" applyNumberFormat="1" applyBorder="1" applyAlignment="1">
      <alignment horizontal="center"/>
    </xf>
    <xf numFmtId="1" fontId="56" fillId="0" borderId="26" xfId="10" applyNumberFormat="1" applyFill="1" applyBorder="1" applyAlignment="1">
      <alignment horizontal="right"/>
    </xf>
    <xf numFmtId="0" fontId="56" fillId="0" borderId="16" xfId="10" applyBorder="1" applyAlignment="1"/>
    <xf numFmtId="1" fontId="56" fillId="0" borderId="16" xfId="10" applyNumberFormat="1" applyFill="1" applyBorder="1" applyAlignment="1">
      <alignment horizontal="right"/>
    </xf>
    <xf numFmtId="0" fontId="25" fillId="0" borderId="16" xfId="10" applyFont="1" applyFill="1" applyBorder="1" applyAlignment="1"/>
    <xf numFmtId="0" fontId="56" fillId="0" borderId="16" xfId="10" applyBorder="1" applyAlignment="1">
      <alignment horizontal="left"/>
    </xf>
    <xf numFmtId="1" fontId="56" fillId="0" borderId="27" xfId="10" applyNumberFormat="1" applyFill="1" applyBorder="1" applyAlignment="1">
      <alignment horizontal="right"/>
    </xf>
    <xf numFmtId="164" fontId="14" fillId="0" borderId="23" xfId="25" applyFont="1" applyBorder="1" applyAlignment="1">
      <alignment horizontal="left"/>
    </xf>
    <xf numFmtId="0" fontId="56" fillId="0" borderId="2" xfId="10" quotePrefix="1" applyFill="1" applyBorder="1" applyAlignment="1">
      <alignment horizontal="left"/>
    </xf>
    <xf numFmtId="14" fontId="56" fillId="0" borderId="2" xfId="10" applyNumberFormat="1" applyBorder="1" applyAlignment="1"/>
    <xf numFmtId="1" fontId="56" fillId="0" borderId="10" xfId="10" applyNumberFormat="1" applyFill="1" applyBorder="1" applyAlignment="1">
      <alignment horizontal="right"/>
    </xf>
    <xf numFmtId="0" fontId="56" fillId="0" borderId="11" xfId="10" applyBorder="1" applyAlignment="1"/>
    <xf numFmtId="1" fontId="56" fillId="0" borderId="11" xfId="10" applyNumberFormat="1" applyFill="1" applyBorder="1" applyAlignment="1">
      <alignment horizontal="right"/>
    </xf>
    <xf numFmtId="0" fontId="56" fillId="0" borderId="11" xfId="10" applyFill="1" applyBorder="1" applyAlignment="1"/>
    <xf numFmtId="0" fontId="56" fillId="0" borderId="11" xfId="10" applyBorder="1" applyAlignment="1">
      <alignment horizontal="left"/>
    </xf>
    <xf numFmtId="0" fontId="56" fillId="0" borderId="11" xfId="10" applyBorder="1" applyAlignment="1">
      <alignment horizontal="right"/>
    </xf>
    <xf numFmtId="0" fontId="56" fillId="0" borderId="28" xfId="10" applyBorder="1" applyAlignment="1">
      <alignment horizontal="center"/>
    </xf>
    <xf numFmtId="0" fontId="56" fillId="0" borderId="16" xfId="10" applyFill="1" applyBorder="1" applyAlignment="1"/>
    <xf numFmtId="1" fontId="56" fillId="0" borderId="29" xfId="10" applyNumberFormat="1" applyFill="1" applyBorder="1" applyAlignment="1">
      <alignment horizontal="right"/>
    </xf>
    <xf numFmtId="1" fontId="56" fillId="0" borderId="21" xfId="10" applyNumberFormat="1" applyFill="1" applyBorder="1" applyAlignment="1">
      <alignment horizontal="right"/>
    </xf>
    <xf numFmtId="0" fontId="56" fillId="0" borderId="21" xfId="10" applyFill="1" applyBorder="1" applyAlignment="1"/>
    <xf numFmtId="0" fontId="56" fillId="0" borderId="27" xfId="10" applyBorder="1" applyAlignment="1"/>
    <xf numFmtId="0" fontId="56" fillId="0" borderId="28" xfId="10" applyBorder="1" applyAlignment="1"/>
    <xf numFmtId="0" fontId="24" fillId="0" borderId="30" xfId="10" applyFont="1" applyBorder="1" applyAlignment="1">
      <alignment horizontal="left"/>
    </xf>
    <xf numFmtId="0" fontId="56" fillId="0" borderId="31" xfId="10" applyBorder="1" applyAlignment="1">
      <alignment horizontal="center"/>
    </xf>
    <xf numFmtId="0" fontId="56" fillId="0" borderId="32" xfId="10" applyBorder="1" applyAlignment="1">
      <alignment horizontal="center"/>
    </xf>
    <xf numFmtId="2" fontId="56" fillId="0" borderId="28" xfId="10" applyNumberFormat="1" applyBorder="1" applyAlignment="1">
      <alignment horizontal="center"/>
    </xf>
    <xf numFmtId="0" fontId="56" fillId="0" borderId="33" xfId="10" applyBorder="1" applyAlignment="1">
      <alignment horizontal="center"/>
    </xf>
    <xf numFmtId="0" fontId="31" fillId="0" borderId="0" xfId="10" applyFont="1" applyAlignment="1"/>
    <xf numFmtId="172" fontId="31" fillId="0" borderId="0" xfId="10" applyNumberFormat="1" applyFont="1" applyAlignment="1">
      <alignment horizontal="left"/>
    </xf>
    <xf numFmtId="43" fontId="0" fillId="0" borderId="0" xfId="0" applyNumberFormat="1"/>
    <xf numFmtId="175" fontId="0" fillId="0" borderId="0" xfId="0" applyNumberFormat="1" applyAlignment="1">
      <alignment horizontal="right" vertical="center"/>
    </xf>
    <xf numFmtId="175" fontId="31" fillId="0" borderId="0" xfId="0" applyNumberFormat="1" applyFont="1" applyAlignment="1">
      <alignment horizontal="right" vertical="center"/>
    </xf>
    <xf numFmtId="0" fontId="31" fillId="0" borderId="0" xfId="0" applyFont="1"/>
    <xf numFmtId="0" fontId="0" fillId="7" borderId="0" xfId="0" applyFill="1"/>
    <xf numFmtId="175" fontId="31" fillId="0" borderId="0" xfId="0" applyNumberFormat="1" applyFont="1"/>
    <xf numFmtId="2" fontId="0" fillId="0" borderId="0" xfId="0" applyNumberFormat="1"/>
    <xf numFmtId="3" fontId="56" fillId="0" borderId="1" xfId="10" applyNumberFormat="1" applyBorder="1" applyAlignment="1">
      <alignment horizontal="left"/>
    </xf>
    <xf numFmtId="3" fontId="56" fillId="0" borderId="21" xfId="10" applyNumberFormat="1" applyBorder="1" applyAlignment="1">
      <alignment horizontal="left"/>
    </xf>
    <xf numFmtId="3" fontId="56" fillId="0" borderId="16" xfId="10" applyNumberFormat="1" applyBorder="1" applyAlignment="1">
      <alignment horizontal="left"/>
    </xf>
    <xf numFmtId="0" fontId="56" fillId="0" borderId="34" xfId="10" applyBorder="1" applyAlignment="1">
      <alignment horizontal="center"/>
    </xf>
    <xf numFmtId="0" fontId="56" fillId="0" borderId="14" xfId="10" applyBorder="1" applyAlignment="1">
      <alignment horizontal="center"/>
    </xf>
    <xf numFmtId="2" fontId="56" fillId="0" borderId="22" xfId="10" applyNumberFormat="1" applyBorder="1" applyAlignment="1">
      <alignment horizontal="center"/>
    </xf>
    <xf numFmtId="2" fontId="56" fillId="0" borderId="35" xfId="10" applyNumberFormat="1" applyBorder="1" applyAlignment="1">
      <alignment horizontal="center"/>
    </xf>
    <xf numFmtId="0" fontId="17" fillId="0" borderId="14" xfId="10" applyFont="1" applyBorder="1" applyAlignment="1">
      <alignment horizontal="center"/>
    </xf>
    <xf numFmtId="0" fontId="27" fillId="0" borderId="14" xfId="10" applyFont="1" applyBorder="1" applyAlignment="1">
      <alignment horizontal="center"/>
    </xf>
    <xf numFmtId="0" fontId="56" fillId="0" borderId="14" xfId="10" applyFill="1" applyBorder="1" applyAlignment="1">
      <alignment horizontal="center"/>
    </xf>
    <xf numFmtId="2" fontId="56" fillId="0" borderId="14" xfId="10" applyNumberFormat="1" applyBorder="1" applyAlignment="1">
      <alignment horizontal="center"/>
    </xf>
    <xf numFmtId="0" fontId="56" fillId="0" borderId="36" xfId="1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7" fillId="8" borderId="1" xfId="0" quotePrefix="1" applyNumberFormat="1" applyFont="1" applyFill="1" applyBorder="1" applyAlignment="1">
      <alignment horizontal="center"/>
    </xf>
    <xf numFmtId="0" fontId="56" fillId="5" borderId="34" xfId="10" applyFill="1" applyBorder="1" applyAlignment="1">
      <alignment horizontal="center"/>
    </xf>
    <xf numFmtId="0" fontId="56" fillId="5" borderId="14" xfId="10" applyFill="1" applyBorder="1" applyAlignment="1">
      <alignment horizontal="center"/>
    </xf>
    <xf numFmtId="0" fontId="56" fillId="5" borderId="22" xfId="10" applyFill="1" applyBorder="1" applyAlignment="1">
      <alignment horizontal="center"/>
    </xf>
    <xf numFmtId="0" fontId="56" fillId="5" borderId="31" xfId="10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/>
    <xf numFmtId="14" fontId="17" fillId="5" borderId="1" xfId="0" applyNumberFormat="1" applyFont="1" applyFill="1" applyBorder="1" applyAlignment="1">
      <alignment horizontal="center"/>
    </xf>
    <xf numFmtId="0" fontId="17" fillId="5" borderId="1" xfId="0" quotePrefix="1" applyFont="1" applyFill="1" applyBorder="1" applyAlignment="1">
      <alignment horizontal="center"/>
    </xf>
    <xf numFmtId="0" fontId="17" fillId="0" borderId="17" xfId="0" applyFont="1" applyFill="1" applyBorder="1" applyAlignment="1"/>
    <xf numFmtId="0" fontId="56" fillId="8" borderId="1" xfId="10" applyFill="1" applyBorder="1" applyAlignment="1">
      <alignment horizontal="center"/>
    </xf>
    <xf numFmtId="1" fontId="56" fillId="5" borderId="27" xfId="10" applyNumberFormat="1" applyFill="1" applyBorder="1" applyAlignment="1">
      <alignment horizontal="right"/>
    </xf>
    <xf numFmtId="0" fontId="56" fillId="5" borderId="1" xfId="10" applyFill="1" applyBorder="1" applyAlignment="1"/>
    <xf numFmtId="1" fontId="56" fillId="5" borderId="1" xfId="10" applyNumberFormat="1" applyFill="1" applyBorder="1" applyAlignment="1">
      <alignment horizontal="right"/>
    </xf>
    <xf numFmtId="3" fontId="56" fillId="5" borderId="1" xfId="10" quotePrefix="1" applyNumberFormat="1" applyFill="1" applyBorder="1" applyAlignment="1">
      <alignment horizontal="left"/>
    </xf>
    <xf numFmtId="14" fontId="56" fillId="5" borderId="1" xfId="10" applyNumberFormat="1" applyFill="1" applyBorder="1" applyAlignment="1"/>
    <xf numFmtId="0" fontId="17" fillId="2" borderId="3" xfId="0" quotePrefix="1" applyNumberFormat="1" applyFont="1" applyFill="1" applyBorder="1" applyAlignment="1"/>
    <xf numFmtId="0" fontId="17" fillId="2" borderId="15" xfId="0" quotePrefix="1" applyNumberFormat="1" applyFont="1" applyFill="1" applyBorder="1" applyAlignment="1"/>
    <xf numFmtId="43" fontId="56" fillId="7" borderId="23" xfId="10" applyNumberFormat="1" applyFill="1" applyBorder="1" applyAlignment="1">
      <alignment horizontal="left"/>
    </xf>
    <xf numFmtId="0" fontId="32" fillId="7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1" fontId="56" fillId="0" borderId="6" xfId="10" applyNumberFormat="1" applyFill="1" applyBorder="1" applyAlignment="1">
      <alignment horizontal="right"/>
    </xf>
    <xf numFmtId="0" fontId="56" fillId="0" borderId="26" xfId="10" applyBorder="1" applyAlignment="1"/>
    <xf numFmtId="0" fontId="56" fillId="0" borderId="29" xfId="10" applyBorder="1" applyAlignment="1"/>
    <xf numFmtId="0" fontId="56" fillId="0" borderId="19" xfId="10" applyFill="1" applyBorder="1" applyAlignment="1"/>
    <xf numFmtId="0" fontId="2" fillId="9" borderId="1" xfId="10" quotePrefix="1" applyFont="1" applyFill="1" applyBorder="1" applyAlignment="1">
      <alignment horizontal="left"/>
    </xf>
    <xf numFmtId="3" fontId="2" fillId="9" borderId="1" xfId="10" quotePrefix="1" applyNumberFormat="1" applyFont="1" applyFill="1" applyBorder="1" applyAlignment="1">
      <alignment horizontal="left"/>
    </xf>
    <xf numFmtId="3" fontId="31" fillId="0" borderId="1" xfId="10" quotePrefix="1" applyNumberFormat="1" applyFont="1" applyFill="1" applyBorder="1" applyAlignment="1">
      <alignment horizontal="left"/>
    </xf>
    <xf numFmtId="0" fontId="31" fillId="0" borderId="8" xfId="0" applyFont="1" applyBorder="1"/>
    <xf numFmtId="0" fontId="31" fillId="0" borderId="37" xfId="0" applyFont="1" applyBorder="1"/>
    <xf numFmtId="1" fontId="56" fillId="0" borderId="38" xfId="10" applyNumberFormat="1" applyFill="1" applyBorder="1" applyAlignment="1">
      <alignment horizontal="right"/>
    </xf>
    <xf numFmtId="1" fontId="56" fillId="0" borderId="19" xfId="10" applyNumberFormat="1" applyFill="1" applyBorder="1" applyAlignment="1">
      <alignment horizontal="right"/>
    </xf>
    <xf numFmtId="0" fontId="56" fillId="0" borderId="24" xfId="10" applyBorder="1" applyAlignment="1">
      <alignment horizontal="center"/>
    </xf>
    <xf numFmtId="0" fontId="56" fillId="0" borderId="39" xfId="10" applyBorder="1" applyAlignment="1">
      <alignment horizontal="center"/>
    </xf>
    <xf numFmtId="3" fontId="56" fillId="0" borderId="19" xfId="10" applyNumberFormat="1" applyBorder="1" applyAlignment="1">
      <alignment horizontal="left"/>
    </xf>
    <xf numFmtId="176" fontId="0" fillId="0" borderId="1" xfId="0" applyNumberFormat="1" applyFill="1" applyBorder="1" applyAlignment="1">
      <alignment horizontal="left" wrapText="1"/>
    </xf>
    <xf numFmtId="49" fontId="56" fillId="0" borderId="16" xfId="10" applyNumberFormat="1" applyBorder="1" applyAlignment="1">
      <alignment horizontal="left"/>
    </xf>
    <xf numFmtId="0" fontId="56" fillId="5" borderId="35" xfId="10" applyFill="1" applyBorder="1" applyAlignment="1">
      <alignment horizontal="center"/>
    </xf>
    <xf numFmtId="0" fontId="56" fillId="0" borderId="24" xfId="10" applyBorder="1" applyAlignment="1"/>
    <xf numFmtId="49" fontId="56" fillId="0" borderId="21" xfId="10" applyNumberFormat="1" applyBorder="1" applyAlignment="1">
      <alignment horizontal="left"/>
    </xf>
    <xf numFmtId="0" fontId="56" fillId="0" borderId="40" xfId="10" applyBorder="1" applyAlignment="1"/>
    <xf numFmtId="49" fontId="56" fillId="0" borderId="33" xfId="10" applyNumberFormat="1" applyBorder="1" applyAlignment="1">
      <alignment horizontal="left"/>
    </xf>
    <xf numFmtId="0" fontId="56" fillId="0" borderId="33" xfId="10" applyBorder="1" applyAlignment="1"/>
    <xf numFmtId="0" fontId="56" fillId="5" borderId="36" xfId="10" applyFill="1" applyBorder="1" applyAlignment="1">
      <alignment horizontal="center"/>
    </xf>
    <xf numFmtId="0" fontId="56" fillId="0" borderId="41" xfId="10" applyBorder="1" applyAlignment="1"/>
    <xf numFmtId="0" fontId="56" fillId="0" borderId="27" xfId="10" applyFill="1" applyBorder="1" applyAlignment="1"/>
    <xf numFmtId="0" fontId="56" fillId="0" borderId="29" xfId="10" applyFill="1" applyBorder="1" applyAlignment="1"/>
    <xf numFmtId="176" fontId="0" fillId="0" borderId="21" xfId="0" applyNumberFormat="1" applyFill="1" applyBorder="1" applyAlignment="1">
      <alignment horizontal="left" wrapText="1"/>
    </xf>
    <xf numFmtId="0" fontId="56" fillId="0" borderId="38" xfId="10" applyFill="1" applyBorder="1" applyAlignment="1"/>
    <xf numFmtId="164" fontId="14" fillId="0" borderId="28" xfId="25" applyFont="1" applyBorder="1" applyAlignment="1"/>
    <xf numFmtId="0" fontId="56" fillId="0" borderId="42" xfId="10" applyBorder="1" applyAlignment="1"/>
    <xf numFmtId="49" fontId="56" fillId="0" borderId="17" xfId="10" applyNumberFormat="1" applyBorder="1" applyAlignment="1">
      <alignment horizontal="left"/>
    </xf>
    <xf numFmtId="0" fontId="56" fillId="0" borderId="17" xfId="10" applyBorder="1" applyAlignment="1"/>
    <xf numFmtId="0" fontId="56" fillId="5" borderId="43" xfId="10" applyFill="1" applyBorder="1" applyAlignment="1">
      <alignment horizontal="center"/>
    </xf>
    <xf numFmtId="0" fontId="56" fillId="0" borderId="44" xfId="10" applyBorder="1" applyAlignment="1"/>
    <xf numFmtId="164" fontId="14" fillId="0" borderId="40" xfId="25" applyFont="1" applyBorder="1" applyAlignment="1"/>
    <xf numFmtId="0" fontId="23" fillId="5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/>
    </xf>
    <xf numFmtId="0" fontId="56" fillId="0" borderId="0" xfId="10" applyFill="1" applyAlignment="1"/>
    <xf numFmtId="0" fontId="56" fillId="0" borderId="45" xfId="10" applyBorder="1" applyAlignment="1"/>
    <xf numFmtId="49" fontId="56" fillId="0" borderId="46" xfId="10" applyNumberFormat="1" applyBorder="1" applyAlignment="1">
      <alignment horizontal="left"/>
    </xf>
    <xf numFmtId="0" fontId="56" fillId="0" borderId="46" xfId="10" applyBorder="1" applyAlignment="1"/>
    <xf numFmtId="0" fontId="56" fillId="5" borderId="47" xfId="10" applyFill="1" applyBorder="1" applyAlignment="1">
      <alignment horizontal="center"/>
    </xf>
    <xf numFmtId="0" fontId="2" fillId="0" borderId="48" xfId="10" applyFont="1" applyBorder="1" applyAlignment="1"/>
    <xf numFmtId="14" fontId="56" fillId="0" borderId="1" xfId="10" applyNumberFormat="1" applyFill="1" applyBorder="1" applyAlignment="1"/>
    <xf numFmtId="2" fontId="56" fillId="0" borderId="1" xfId="10" applyNumberFormat="1" applyFill="1" applyBorder="1" applyAlignment="1">
      <alignment horizontal="center"/>
    </xf>
    <xf numFmtId="3" fontId="17" fillId="0" borderId="1" xfId="10" quotePrefix="1" applyNumberFormat="1" applyFont="1" applyFill="1" applyBorder="1" applyAlignment="1">
      <alignment horizontal="left"/>
    </xf>
    <xf numFmtId="0" fontId="56" fillId="0" borderId="23" xfId="10" applyFill="1" applyBorder="1" applyAlignment="1">
      <alignment horizontal="center"/>
    </xf>
    <xf numFmtId="3" fontId="0" fillId="0" borderId="0" xfId="0" applyNumberFormat="1"/>
    <xf numFmtId="0" fontId="56" fillId="10" borderId="28" xfId="10" applyFill="1" applyBorder="1" applyAlignment="1">
      <alignment horizontal="center"/>
    </xf>
    <xf numFmtId="0" fontId="56" fillId="11" borderId="1" xfId="10" applyFill="1" applyBorder="1" applyAlignment="1">
      <alignment horizontal="center"/>
    </xf>
    <xf numFmtId="0" fontId="0" fillId="5" borderId="1" xfId="0" quotePrefix="1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6" fillId="4" borderId="1" xfId="10" applyNumberFormat="1" applyFill="1" applyBorder="1" applyAlignment="1">
      <alignment horizontal="center"/>
    </xf>
    <xf numFmtId="0" fontId="10" fillId="5" borderId="1" xfId="2" applyFont="1" applyFill="1" applyBorder="1" applyAlignment="1">
      <alignment horizontal="center" vertical="center"/>
    </xf>
    <xf numFmtId="164" fontId="5" fillId="0" borderId="1" xfId="25" applyFont="1" applyBorder="1" applyAlignment="1">
      <alignment horizontal="center"/>
    </xf>
    <xf numFmtId="1" fontId="56" fillId="0" borderId="49" xfId="10" applyNumberFormat="1" applyFill="1" applyBorder="1" applyAlignment="1">
      <alignment horizontal="right"/>
    </xf>
    <xf numFmtId="0" fontId="56" fillId="0" borderId="50" xfId="10" applyBorder="1" applyAlignment="1"/>
    <xf numFmtId="0" fontId="17" fillId="0" borderId="43" xfId="10" applyFont="1" applyBorder="1" applyAlignment="1">
      <alignment horizontal="center"/>
    </xf>
    <xf numFmtId="43" fontId="56" fillId="0" borderId="0" xfId="10" applyNumberFormat="1" applyAlignment="1"/>
    <xf numFmtId="0" fontId="0" fillId="5" borderId="1" xfId="0" applyNumberFormat="1" applyFill="1" applyBorder="1" applyAlignment="1">
      <alignment horizontal="center"/>
    </xf>
    <xf numFmtId="0" fontId="0" fillId="0" borderId="0" xfId="0" applyFont="1" applyAlignment="1"/>
    <xf numFmtId="0" fontId="35" fillId="0" borderId="9" xfId="0" applyFont="1" applyBorder="1"/>
    <xf numFmtId="0" fontId="56" fillId="10" borderId="1" xfId="10" applyFill="1" applyBorder="1" applyAlignment="1">
      <alignment horizontal="center"/>
    </xf>
    <xf numFmtId="0" fontId="56" fillId="10" borderId="23" xfId="10" applyFill="1" applyBorder="1" applyAlignment="1">
      <alignment horizontal="center"/>
    </xf>
    <xf numFmtId="0" fontId="31" fillId="10" borderId="23" xfId="10" applyFont="1" applyFill="1" applyBorder="1" applyAlignment="1">
      <alignment horizontal="center"/>
    </xf>
    <xf numFmtId="17" fontId="36" fillId="2" borderId="1" xfId="0" quotePrefix="1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5" borderId="23" xfId="10" applyFont="1" applyFill="1" applyBorder="1" applyAlignment="1">
      <alignment horizontal="center"/>
    </xf>
    <xf numFmtId="0" fontId="56" fillId="5" borderId="23" xfId="10" applyFill="1" applyBorder="1" applyAlignment="1">
      <alignment horizontal="center"/>
    </xf>
    <xf numFmtId="0" fontId="56" fillId="5" borderId="1" xfId="10" applyNumberFormat="1" applyFill="1" applyBorder="1" applyAlignment="1">
      <alignment horizontal="center"/>
    </xf>
    <xf numFmtId="0" fontId="56" fillId="0" borderId="2" xfId="10" applyBorder="1" applyAlignment="1">
      <alignment horizontal="left"/>
    </xf>
    <xf numFmtId="0" fontId="56" fillId="0" borderId="2" xfId="10" applyBorder="1" applyAlignment="1"/>
    <xf numFmtId="0" fontId="27" fillId="0" borderId="2" xfId="10" applyFont="1" applyBorder="1" applyAlignment="1">
      <alignment horizontal="center"/>
    </xf>
    <xf numFmtId="0" fontId="27" fillId="0" borderId="51" xfId="10" applyFont="1" applyBorder="1" applyAlignment="1">
      <alignment horizontal="center"/>
    </xf>
    <xf numFmtId="0" fontId="56" fillId="0" borderId="19" xfId="10" applyBorder="1" applyAlignment="1">
      <alignment horizontal="left"/>
    </xf>
    <xf numFmtId="0" fontId="27" fillId="0" borderId="19" xfId="10" applyFont="1" applyBorder="1" applyAlignment="1">
      <alignment horizontal="center"/>
    </xf>
    <xf numFmtId="0" fontId="27" fillId="0" borderId="34" xfId="10" applyFont="1" applyBorder="1" applyAlignment="1">
      <alignment horizontal="center"/>
    </xf>
    <xf numFmtId="0" fontId="56" fillId="0" borderId="26" xfId="10" applyFill="1" applyBorder="1" applyAlignment="1"/>
    <xf numFmtId="0" fontId="27" fillId="0" borderId="16" xfId="10" applyFont="1" applyBorder="1" applyAlignment="1">
      <alignment horizontal="center"/>
    </xf>
    <xf numFmtId="0" fontId="27" fillId="0" borderId="35" xfId="10" applyFont="1" applyBorder="1" applyAlignment="1">
      <alignment horizontal="center"/>
    </xf>
    <xf numFmtId="164" fontId="14" fillId="0" borderId="24" xfId="25" applyFont="1" applyBorder="1" applyAlignment="1">
      <alignment horizontal="left"/>
    </xf>
    <xf numFmtId="0" fontId="56" fillId="0" borderId="21" xfId="10" applyBorder="1" applyAlignment="1">
      <alignment horizontal="left"/>
    </xf>
    <xf numFmtId="0" fontId="27" fillId="0" borderId="21" xfId="10" applyFont="1" applyBorder="1" applyAlignment="1">
      <alignment horizontal="center"/>
    </xf>
    <xf numFmtId="0" fontId="27" fillId="0" borderId="22" xfId="10" applyFont="1" applyBorder="1" applyAlignment="1">
      <alignment horizontal="center"/>
    </xf>
    <xf numFmtId="164" fontId="14" fillId="0" borderId="39" xfId="25" applyFont="1" applyBorder="1" applyAlignment="1">
      <alignment horizontal="left"/>
    </xf>
    <xf numFmtId="0" fontId="14" fillId="5" borderId="1" xfId="10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left" wrapText="1"/>
    </xf>
    <xf numFmtId="176" fontId="8" fillId="0" borderId="1" xfId="2" applyNumberFormat="1" applyFont="1" applyFill="1" applyBorder="1" applyAlignment="1">
      <alignment horizontal="left" wrapText="1"/>
    </xf>
    <xf numFmtId="1" fontId="8" fillId="5" borderId="1" xfId="2" applyNumberFormat="1" applyFont="1" applyFill="1" applyBorder="1" applyAlignment="1">
      <alignment horizontal="left" wrapText="1"/>
    </xf>
    <xf numFmtId="176" fontId="8" fillId="5" borderId="1" xfId="2" applyNumberFormat="1" applyFont="1" applyFill="1" applyBorder="1" applyAlignment="1">
      <alignment horizontal="left" wrapText="1"/>
    </xf>
    <xf numFmtId="176" fontId="38" fillId="0" borderId="1" xfId="2" applyNumberFormat="1" applyFont="1" applyFill="1" applyBorder="1" applyAlignment="1">
      <alignment horizontal="left" wrapText="1"/>
    </xf>
    <xf numFmtId="1" fontId="38" fillId="5" borderId="1" xfId="2" applyNumberFormat="1" applyFont="1" applyFill="1" applyBorder="1" applyAlignment="1">
      <alignment horizontal="left" wrapText="1"/>
    </xf>
    <xf numFmtId="1" fontId="38" fillId="0" borderId="1" xfId="2" applyNumberFormat="1" applyFont="1" applyFill="1" applyBorder="1" applyAlignment="1">
      <alignment horizontal="left" wrapText="1"/>
    </xf>
    <xf numFmtId="164" fontId="14" fillId="0" borderId="0" xfId="25" applyFont="1" applyBorder="1" applyAlignment="1"/>
    <xf numFmtId="0" fontId="2" fillId="0" borderId="0" xfId="10" applyFont="1" applyBorder="1" applyAlignment="1"/>
    <xf numFmtId="164" fontId="14" fillId="0" borderId="0" xfId="25" applyFont="1" applyBorder="1" applyAlignment="1">
      <alignment horizontal="left"/>
    </xf>
    <xf numFmtId="164" fontId="56" fillId="0" borderId="0" xfId="10" applyNumberFormat="1" applyBorder="1" applyAlignment="1">
      <alignment horizontal="left"/>
    </xf>
    <xf numFmtId="173" fontId="56" fillId="0" borderId="0" xfId="10" applyNumberFormat="1" applyBorder="1" applyAlignment="1">
      <alignment horizontal="center"/>
    </xf>
    <xf numFmtId="43" fontId="56" fillId="7" borderId="0" xfId="10" applyNumberFormat="1" applyFill="1" applyBorder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17" fillId="9" borderId="1" xfId="0" quotePrefix="1" applyNumberFormat="1" applyFont="1" applyFill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center"/>
    </xf>
    <xf numFmtId="14" fontId="56" fillId="0" borderId="1" xfId="10" applyNumberFormat="1" applyBorder="1" applyAlignment="1">
      <alignment horizontal="center"/>
    </xf>
    <xf numFmtId="0" fontId="14" fillId="8" borderId="1" xfId="10" applyFont="1" applyFill="1" applyBorder="1" applyAlignment="1">
      <alignment horizontal="center"/>
    </xf>
    <xf numFmtId="0" fontId="39" fillId="5" borderId="1" xfId="10" applyFont="1" applyFill="1" applyBorder="1" applyAlignment="1">
      <alignment horizontal="center"/>
    </xf>
    <xf numFmtId="3" fontId="31" fillId="12" borderId="1" xfId="10" quotePrefix="1" applyNumberFormat="1" applyFont="1" applyFill="1" applyBorder="1" applyAlignment="1">
      <alignment horizontal="left"/>
    </xf>
    <xf numFmtId="1" fontId="56" fillId="0" borderId="11" xfId="10" applyNumberFormat="1" applyFill="1" applyBorder="1" applyAlignment="1">
      <alignment horizontal="left"/>
    </xf>
    <xf numFmtId="16" fontId="56" fillId="0" borderId="1" xfId="10" applyNumberFormat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/>
    </xf>
    <xf numFmtId="1" fontId="56" fillId="3" borderId="1" xfId="10" applyNumberFormat="1" applyFill="1" applyBorder="1" applyAlignment="1">
      <alignment horizontal="right"/>
    </xf>
    <xf numFmtId="0" fontId="56" fillId="3" borderId="1" xfId="10" applyFill="1" applyBorder="1" applyAlignment="1"/>
    <xf numFmtId="1" fontId="8" fillId="3" borderId="1" xfId="2" applyNumberFormat="1" applyFont="1" applyFill="1" applyBorder="1" applyAlignment="1">
      <alignment horizontal="left" wrapText="1"/>
    </xf>
    <xf numFmtId="0" fontId="56" fillId="3" borderId="1" xfId="10" quotePrefix="1" applyFill="1" applyBorder="1" applyAlignment="1">
      <alignment horizontal="left"/>
    </xf>
    <xf numFmtId="14" fontId="56" fillId="3" borderId="1" xfId="10" applyNumberFormat="1" applyFill="1" applyBorder="1" applyAlignment="1"/>
    <xf numFmtId="0" fontId="56" fillId="3" borderId="1" xfId="10" applyFill="1" applyBorder="1" applyAlignment="1">
      <alignment horizontal="center"/>
    </xf>
    <xf numFmtId="2" fontId="56" fillId="3" borderId="1" xfId="10" applyNumberFormat="1" applyFill="1" applyBorder="1" applyAlignment="1">
      <alignment horizontal="center"/>
    </xf>
    <xf numFmtId="176" fontId="8" fillId="3" borderId="1" xfId="2" applyNumberFormat="1" applyFont="1" applyFill="1" applyBorder="1" applyAlignment="1">
      <alignment horizontal="left" wrapText="1"/>
    </xf>
    <xf numFmtId="1" fontId="56" fillId="3" borderId="27" xfId="10" applyNumberFormat="1" applyFill="1" applyBorder="1" applyAlignment="1">
      <alignment horizontal="right"/>
    </xf>
    <xf numFmtId="3" fontId="2" fillId="3" borderId="1" xfId="10" quotePrefix="1" applyNumberFormat="1" applyFont="1" applyFill="1" applyBorder="1" applyAlignment="1">
      <alignment horizontal="left"/>
    </xf>
    <xf numFmtId="0" fontId="14" fillId="3" borderId="1" xfId="10" applyFont="1" applyFill="1" applyBorder="1" applyAlignment="1">
      <alignment horizontal="center"/>
    </xf>
    <xf numFmtId="3" fontId="56" fillId="3" borderId="1" xfId="10" quotePrefix="1" applyNumberFormat="1" applyFill="1" applyBorder="1" applyAlignment="1">
      <alignment horizontal="left"/>
    </xf>
    <xf numFmtId="16" fontId="56" fillId="0" borderId="23" xfId="10" applyNumberFormat="1" applyBorder="1" applyAlignment="1">
      <alignment horizontal="center"/>
    </xf>
    <xf numFmtId="2" fontId="56" fillId="5" borderId="1" xfId="10" applyNumberFormat="1" applyFill="1" applyBorder="1" applyAlignment="1">
      <alignment horizontal="center"/>
    </xf>
    <xf numFmtId="0" fontId="56" fillId="5" borderId="19" xfId="10" applyFill="1" applyBorder="1" applyAlignment="1"/>
    <xf numFmtId="3" fontId="17" fillId="5" borderId="19" xfId="10" quotePrefix="1" applyNumberFormat="1" applyFont="1" applyFill="1" applyBorder="1" applyAlignment="1">
      <alignment horizontal="left"/>
    </xf>
    <xf numFmtId="14" fontId="56" fillId="5" borderId="19" xfId="10" applyNumberFormat="1" applyFill="1" applyBorder="1" applyAlignment="1"/>
    <xf numFmtId="0" fontId="2" fillId="7" borderId="52" xfId="0" applyFont="1" applyFill="1" applyBorder="1" applyAlignment="1">
      <alignment horizontal="center" wrapText="1"/>
    </xf>
    <xf numFmtId="0" fontId="2" fillId="7" borderId="53" xfId="0" applyFont="1" applyFill="1" applyBorder="1"/>
    <xf numFmtId="0" fontId="10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3" fontId="8" fillId="0" borderId="0" xfId="2" applyNumberFormat="1" applyFont="1" applyFill="1" applyBorder="1" applyAlignment="1"/>
    <xf numFmtId="14" fontId="56" fillId="0" borderId="23" xfId="10" applyNumberFormat="1" applyBorder="1" applyAlignment="1">
      <alignment horizontal="center"/>
    </xf>
    <xf numFmtId="0" fontId="0" fillId="5" borderId="1" xfId="0" applyFill="1" applyBorder="1" applyAlignment="1"/>
    <xf numFmtId="0" fontId="0" fillId="5" borderId="1" xfId="0" quotePrefix="1" applyNumberFormat="1" applyFill="1" applyBorder="1" applyAlignment="1"/>
    <xf numFmtId="14" fontId="0" fillId="5" borderId="1" xfId="0" applyNumberFormat="1" applyFill="1" applyBorder="1" applyAlignment="1"/>
    <xf numFmtId="0" fontId="8" fillId="5" borderId="0" xfId="2" applyFont="1" applyFill="1" applyBorder="1" applyAlignment="1"/>
    <xf numFmtId="0" fontId="0" fillId="5" borderId="0" xfId="0" applyFill="1" applyAlignment="1"/>
    <xf numFmtId="0" fontId="42" fillId="0" borderId="0" xfId="2" applyFont="1" applyBorder="1" applyAlignment="1"/>
    <xf numFmtId="0" fontId="8" fillId="0" borderId="0" xfId="2" applyFont="1" applyBorder="1" applyAlignment="1"/>
    <xf numFmtId="3" fontId="12" fillId="5" borderId="0" xfId="2" applyNumberFormat="1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44" fillId="5" borderId="0" xfId="2" applyFont="1" applyFill="1" applyBorder="1" applyAlignment="1">
      <alignment horizontal="center"/>
    </xf>
    <xf numFmtId="0" fontId="42" fillId="0" borderId="1" xfId="2" applyFont="1" applyBorder="1" applyAlignment="1">
      <alignment horizontal="center" vertical="center"/>
    </xf>
    <xf numFmtId="0" fontId="42" fillId="5" borderId="1" xfId="2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33" xfId="0" applyFill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5" borderId="1" xfId="2" applyFont="1" applyFill="1" applyBorder="1" applyAlignment="1"/>
    <xf numFmtId="0" fontId="12" fillId="5" borderId="1" xfId="2" applyFont="1" applyFill="1" applyBorder="1" applyAlignment="1">
      <alignment vertic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Border="1" applyAlignment="1">
      <alignment horizontal="center"/>
    </xf>
    <xf numFmtId="0" fontId="44" fillId="0" borderId="1" xfId="2" applyFont="1" applyBorder="1" applyAlignment="1"/>
    <xf numFmtId="0" fontId="44" fillId="0" borderId="1" xfId="2" applyFont="1" applyFill="1" applyBorder="1" applyAlignment="1"/>
    <xf numFmtId="0" fontId="8" fillId="5" borderId="0" xfId="2" applyFont="1" applyFill="1" applyAlignment="1"/>
    <xf numFmtId="172" fontId="56" fillId="0" borderId="1" xfId="1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1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/>
    <xf numFmtId="0" fontId="29" fillId="5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4" borderId="1" xfId="10" applyFont="1" applyFill="1" applyBorder="1" applyAlignment="1">
      <alignment horizontal="center"/>
    </xf>
    <xf numFmtId="0" fontId="39" fillId="4" borderId="1" xfId="1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2" fontId="56" fillId="0" borderId="0" xfId="10" applyNumberFormat="1" applyAlignment="1"/>
    <xf numFmtId="0" fontId="2" fillId="0" borderId="0" xfId="0" applyFont="1" applyBorder="1" applyAlignment="1">
      <alignment horizontal="center" vertical="center"/>
    </xf>
    <xf numFmtId="164" fontId="4" fillId="0" borderId="0" xfId="25" applyFont="1" applyBorder="1"/>
    <xf numFmtId="174" fontId="0" fillId="0" borderId="0" xfId="0" applyNumberFormat="1" applyBorder="1"/>
    <xf numFmtId="175" fontId="4" fillId="0" borderId="0" xfId="25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168" fontId="14" fillId="0" borderId="55" xfId="25" applyNumberFormat="1" applyFont="1" applyBorder="1" applyAlignment="1">
      <alignment horizontal="left"/>
    </xf>
    <xf numFmtId="178" fontId="56" fillId="0" borderId="41" xfId="10" applyNumberFormat="1" applyBorder="1" applyAlignment="1">
      <alignment horizontal="center"/>
    </xf>
    <xf numFmtId="0" fontId="46" fillId="0" borderId="2" xfId="10" applyFont="1" applyFill="1" applyBorder="1" applyAlignment="1"/>
    <xf numFmtId="0" fontId="0" fillId="0" borderId="17" xfId="0" applyBorder="1" applyAlignment="1">
      <alignment horizontal="center"/>
    </xf>
    <xf numFmtId="168" fontId="14" fillId="0" borderId="23" xfId="25" applyNumberFormat="1" applyFont="1" applyBorder="1" applyAlignment="1">
      <alignment horizontal="left"/>
    </xf>
    <xf numFmtId="0" fontId="47" fillId="0" borderId="19" xfId="10" applyFont="1" applyFill="1" applyBorder="1" applyAlignment="1"/>
    <xf numFmtId="164" fontId="56" fillId="0" borderId="28" xfId="10" applyNumberFormat="1" applyBorder="1" applyAlignment="1">
      <alignment horizontal="center"/>
    </xf>
    <xf numFmtId="164" fontId="56" fillId="0" borderId="0" xfId="10" applyNumberFormat="1" applyBorder="1" applyAlignment="1">
      <alignment horizontal="center"/>
    </xf>
    <xf numFmtId="1" fontId="56" fillId="0" borderId="23" xfId="10" applyNumberFormat="1" applyFill="1" applyBorder="1" applyAlignment="1">
      <alignment horizontal="right"/>
    </xf>
    <xf numFmtId="2" fontId="56" fillId="5" borderId="21" xfId="10" applyNumberFormat="1" applyFill="1" applyBorder="1" applyAlignment="1">
      <alignment horizontal="center"/>
    </xf>
    <xf numFmtId="164" fontId="14" fillId="7" borderId="23" xfId="25" applyFont="1" applyFill="1" applyBorder="1" applyAlignment="1">
      <alignment horizontal="left"/>
    </xf>
    <xf numFmtId="164" fontId="14" fillId="7" borderId="0" xfId="25" applyFont="1" applyFill="1" applyBorder="1" applyAlignment="1">
      <alignment horizontal="left"/>
    </xf>
    <xf numFmtId="0" fontId="56" fillId="7" borderId="0" xfId="10" applyFill="1" applyAlignment="1">
      <alignment horizontal="left"/>
    </xf>
    <xf numFmtId="43" fontId="56" fillId="7" borderId="0" xfId="10" applyNumberFormat="1" applyFill="1" applyAlignment="1">
      <alignment horizontal="left"/>
    </xf>
    <xf numFmtId="2" fontId="2" fillId="0" borderId="39" xfId="10" applyNumberFormat="1" applyFont="1" applyFill="1" applyBorder="1" applyAlignment="1">
      <alignment horizontal="center"/>
    </xf>
    <xf numFmtId="2" fontId="2" fillId="0" borderId="0" xfId="10" applyNumberFormat="1" applyFont="1" applyFill="1" applyBorder="1" applyAlignment="1">
      <alignment horizontal="center"/>
    </xf>
    <xf numFmtId="2" fontId="2" fillId="0" borderId="1" xfId="10" applyNumberFormat="1" applyFont="1" applyFill="1" applyBorder="1" applyAlignment="1">
      <alignment horizontal="center"/>
    </xf>
    <xf numFmtId="0" fontId="56" fillId="0" borderId="39" xfId="10" applyFill="1" applyBorder="1" applyAlignment="1">
      <alignment horizontal="center"/>
    </xf>
    <xf numFmtId="0" fontId="56" fillId="0" borderId="0" xfId="10" applyFill="1" applyBorder="1" applyAlignment="1">
      <alignment horizontal="center"/>
    </xf>
    <xf numFmtId="2" fontId="56" fillId="0" borderId="0" xfId="10" applyNumberFormat="1" applyFill="1" applyBorder="1" applyAlignment="1">
      <alignment horizontal="center"/>
    </xf>
    <xf numFmtId="0" fontId="31" fillId="0" borderId="0" xfId="0" applyFont="1" applyBorder="1"/>
    <xf numFmtId="0" fontId="35" fillId="0" borderId="0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4" fontId="0" fillId="0" borderId="0" xfId="0" applyNumberFormat="1"/>
    <xf numFmtId="0" fontId="12" fillId="7" borderId="1" xfId="2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8" fillId="0" borderId="1" xfId="2" applyFont="1" applyBorder="1" applyAlignment="1"/>
    <xf numFmtId="0" fontId="4" fillId="0" borderId="0" xfId="0" applyFont="1" applyAlignment="1">
      <alignment horizontal="center"/>
    </xf>
    <xf numFmtId="0" fontId="30" fillId="5" borderId="0" xfId="0" applyFont="1" applyFill="1" applyAlignment="1">
      <alignment horizontal="left"/>
    </xf>
    <xf numFmtId="43" fontId="4" fillId="0" borderId="0" xfId="0" applyNumberFormat="1" applyFont="1" applyAlignment="1">
      <alignment horizontal="center"/>
    </xf>
    <xf numFmtId="164" fontId="4" fillId="5" borderId="0" xfId="25" applyFont="1" applyFill="1"/>
    <xf numFmtId="0" fontId="0" fillId="5" borderId="0" xfId="0" applyFill="1" applyAlignment="1">
      <alignment wrapText="1"/>
    </xf>
    <xf numFmtId="179" fontId="49" fillId="5" borderId="0" xfId="36" applyNumberFormat="1" applyFont="1" applyFill="1" applyBorder="1" applyProtection="1"/>
    <xf numFmtId="180" fontId="4" fillId="5" borderId="0" xfId="36" applyNumberFormat="1" applyFont="1" applyFill="1"/>
    <xf numFmtId="0" fontId="0" fillId="5" borderId="0" xfId="0" applyFill="1" applyAlignment="1">
      <alignment horizontal="right" wrapText="1"/>
    </xf>
    <xf numFmtId="43" fontId="4" fillId="5" borderId="0" xfId="36" applyNumberFormat="1" applyFont="1" applyFill="1"/>
    <xf numFmtId="43" fontId="4" fillId="5" borderId="0" xfId="36" applyFont="1" applyFill="1"/>
    <xf numFmtId="0" fontId="48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172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43" fontId="4" fillId="0" borderId="0" xfId="0" applyNumberFormat="1" applyFont="1"/>
    <xf numFmtId="0" fontId="44" fillId="0" borderId="1" xfId="2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33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7" borderId="0" xfId="0" applyFill="1" applyAlignment="1"/>
    <xf numFmtId="2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19" xfId="0" applyFont="1" applyBorder="1" applyAlignment="1">
      <alignment horizontal="center"/>
    </xf>
    <xf numFmtId="164" fontId="50" fillId="0" borderId="0" xfId="25" applyFont="1" applyBorder="1"/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9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/>
    <xf numFmtId="0" fontId="6" fillId="7" borderId="0" xfId="0" applyFont="1" applyFill="1" applyAlignment="1"/>
    <xf numFmtId="0" fontId="0" fillId="5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2" fontId="33" fillId="0" borderId="0" xfId="0" applyNumberFormat="1" applyFont="1"/>
    <xf numFmtId="0" fontId="0" fillId="0" borderId="0" xfId="0" applyFont="1" applyBorder="1"/>
    <xf numFmtId="1" fontId="33" fillId="0" borderId="0" xfId="0" applyNumberFormat="1" applyFont="1"/>
    <xf numFmtId="2" fontId="4" fillId="5" borderId="0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1" fillId="5" borderId="0" xfId="0" applyFont="1" applyFill="1" applyBorder="1" applyAlignment="1">
      <alignment horizontal="left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right" wrapText="1"/>
    </xf>
    <xf numFmtId="174" fontId="0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52" fillId="0" borderId="0" xfId="0" applyFont="1" applyAlignment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25" applyFont="1" applyBorder="1"/>
    <xf numFmtId="164" fontId="23" fillId="0" borderId="0" xfId="25" applyFont="1" applyBorder="1" applyAlignment="1">
      <alignment horizontal="left"/>
    </xf>
    <xf numFmtId="0" fontId="9" fillId="0" borderId="0" xfId="0" applyFont="1" applyFill="1" applyBorder="1"/>
    <xf numFmtId="43" fontId="23" fillId="0" borderId="0" xfId="0" applyNumberFormat="1" applyFont="1"/>
    <xf numFmtId="1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2" fontId="4" fillId="6" borderId="0" xfId="0" applyNumberFormat="1" applyFont="1" applyFill="1" applyAlignment="1">
      <alignment horizontal="center"/>
    </xf>
    <xf numFmtId="174" fontId="33" fillId="0" borderId="0" xfId="0" applyNumberFormat="1" applyFont="1"/>
    <xf numFmtId="43" fontId="2" fillId="0" borderId="0" xfId="0" applyNumberFormat="1" applyFont="1"/>
    <xf numFmtId="2" fontId="59" fillId="0" borderId="0" xfId="0" applyNumberFormat="1" applyFont="1"/>
    <xf numFmtId="1" fontId="59" fillId="0" borderId="0" xfId="0" applyNumberFormat="1" applyFont="1"/>
    <xf numFmtId="183" fontId="0" fillId="0" borderId="0" xfId="0" applyNumberFormat="1"/>
    <xf numFmtId="4" fontId="6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164" fontId="9" fillId="0" borderId="0" xfId="25" applyFont="1" applyAlignment="1">
      <alignment horizontal="center"/>
    </xf>
    <xf numFmtId="43" fontId="43" fillId="0" borderId="0" xfId="2" applyNumberFormat="1" applyFont="1" applyAlignment="1">
      <alignment horizontal="center"/>
    </xf>
    <xf numFmtId="0" fontId="43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165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45" fillId="5" borderId="0" xfId="2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wrapText="1"/>
    </xf>
    <xf numFmtId="165" fontId="9" fillId="0" borderId="19" xfId="2" applyNumberFormat="1" applyFont="1" applyBorder="1" applyAlignment="1">
      <alignment horizontal="center" wrapText="1"/>
    </xf>
    <xf numFmtId="0" fontId="42" fillId="8" borderId="14" xfId="2" applyFont="1" applyFill="1" applyBorder="1" applyAlignment="1">
      <alignment horizontal="center" vertical="center"/>
    </xf>
    <xf numFmtId="0" fontId="42" fillId="8" borderId="3" xfId="2" applyFont="1" applyFill="1" applyBorder="1" applyAlignment="1">
      <alignment horizontal="center" vertical="center"/>
    </xf>
    <xf numFmtId="0" fontId="42" fillId="8" borderId="15" xfId="2" applyFont="1" applyFill="1" applyBorder="1" applyAlignment="1">
      <alignment horizontal="center" vertical="center"/>
    </xf>
    <xf numFmtId="0" fontId="12" fillId="7" borderId="51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62" xfId="2" applyFont="1" applyFill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42" fillId="10" borderId="1" xfId="2" applyFont="1" applyFill="1" applyBorder="1" applyAlignment="1">
      <alignment horizontal="center"/>
    </xf>
    <xf numFmtId="165" fontId="9" fillId="0" borderId="2" xfId="2" applyNumberFormat="1" applyFont="1" applyBorder="1" applyAlignment="1">
      <alignment horizontal="center" wrapText="1"/>
    </xf>
    <xf numFmtId="0" fontId="11" fillId="0" borderId="0" xfId="2" applyFont="1" applyBorder="1" applyAlignment="1">
      <alignment horizontal="left"/>
    </xf>
    <xf numFmtId="0" fontId="9" fillId="0" borderId="20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165" fontId="9" fillId="0" borderId="56" xfId="2" applyNumberFormat="1" applyFont="1" applyBorder="1" applyAlignment="1">
      <alignment horizontal="center"/>
    </xf>
    <xf numFmtId="165" fontId="9" fillId="0" borderId="57" xfId="2" applyNumberFormat="1" applyFont="1" applyBorder="1" applyAlignment="1">
      <alignment horizontal="center"/>
    </xf>
    <xf numFmtId="165" fontId="9" fillId="0" borderId="58" xfId="2" applyNumberFormat="1" applyFont="1" applyBorder="1" applyAlignment="1">
      <alignment horizontal="center"/>
    </xf>
    <xf numFmtId="165" fontId="9" fillId="0" borderId="54" xfId="2" applyNumberFormat="1" applyFont="1" applyBorder="1" applyAlignment="1">
      <alignment horizontal="center"/>
    </xf>
    <xf numFmtId="165" fontId="9" fillId="0" borderId="33" xfId="2" applyNumberFormat="1" applyFont="1" applyBorder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68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165" fontId="9" fillId="0" borderId="16" xfId="2" applyNumberFormat="1" applyFont="1" applyBorder="1" applyAlignment="1">
      <alignment horizontal="center" wrapText="1"/>
    </xf>
    <xf numFmtId="165" fontId="9" fillId="0" borderId="35" xfId="2" applyNumberFormat="1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67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165" fontId="9" fillId="0" borderId="21" xfId="2" applyNumberFormat="1" applyFont="1" applyBorder="1" applyAlignment="1">
      <alignment horizontal="center" wrapText="1"/>
    </xf>
    <xf numFmtId="165" fontId="9" fillId="0" borderId="22" xfId="2" applyNumberFormat="1" applyFont="1" applyBorder="1" applyAlignment="1">
      <alignment horizontal="center" wrapText="1"/>
    </xf>
    <xf numFmtId="165" fontId="9" fillId="0" borderId="14" xfId="2" applyNumberFormat="1" applyFont="1" applyBorder="1" applyAlignment="1">
      <alignment horizontal="center" wrapText="1"/>
    </xf>
    <xf numFmtId="0" fontId="12" fillId="0" borderId="46" xfId="2" applyFont="1" applyBorder="1" applyAlignment="1">
      <alignment horizontal="center" wrapText="1"/>
    </xf>
    <xf numFmtId="0" fontId="12" fillId="0" borderId="47" xfId="2" applyFont="1" applyBorder="1" applyAlignment="1">
      <alignment horizontal="center" wrapText="1"/>
    </xf>
    <xf numFmtId="0" fontId="12" fillId="0" borderId="54" xfId="2" applyFont="1" applyBorder="1" applyAlignment="1">
      <alignment horizontal="center" wrapText="1"/>
    </xf>
    <xf numFmtId="0" fontId="12" fillId="0" borderId="33" xfId="2" applyFont="1" applyBorder="1" applyAlignment="1">
      <alignment horizontal="center" wrapText="1"/>
    </xf>
    <xf numFmtId="0" fontId="12" fillId="0" borderId="41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166" fontId="13" fillId="0" borderId="0" xfId="2" applyNumberFormat="1" applyFont="1" applyAlignment="1">
      <alignment horizontal="center"/>
    </xf>
    <xf numFmtId="0" fontId="41" fillId="5" borderId="0" xfId="2" applyFont="1" applyFill="1" applyAlignment="1">
      <alignment horizontal="right"/>
    </xf>
    <xf numFmtId="0" fontId="12" fillId="0" borderId="63" xfId="2" applyFont="1" applyBorder="1" applyAlignment="1">
      <alignment horizontal="center" wrapText="1"/>
    </xf>
    <xf numFmtId="0" fontId="12" fillId="0" borderId="64" xfId="2" applyFont="1" applyBorder="1" applyAlignment="1">
      <alignment horizontal="center" wrapText="1"/>
    </xf>
    <xf numFmtId="0" fontId="12" fillId="0" borderId="66" xfId="2" applyFont="1" applyBorder="1" applyAlignment="1">
      <alignment horizontal="center" wrapText="1"/>
    </xf>
    <xf numFmtId="0" fontId="56" fillId="0" borderId="30" xfId="10" applyBorder="1" applyAlignment="1">
      <alignment horizontal="center"/>
    </xf>
    <xf numFmtId="0" fontId="56" fillId="0" borderId="31" xfId="10" applyBorder="1" applyAlignment="1">
      <alignment horizontal="center"/>
    </xf>
    <xf numFmtId="0" fontId="56" fillId="0" borderId="69" xfId="10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0" fontId="1" fillId="2" borderId="65" xfId="10" applyFont="1" applyFill="1" applyBorder="1" applyAlignment="1">
      <alignment horizontal="center" vertical="center" wrapText="1"/>
    </xf>
    <xf numFmtId="0" fontId="1" fillId="2" borderId="14" xfId="10" applyFont="1" applyFill="1" applyBorder="1" applyAlignment="1">
      <alignment horizontal="center" vertical="center" wrapText="1"/>
    </xf>
    <xf numFmtId="0" fontId="1" fillId="2" borderId="3" xfId="10" applyFont="1" applyFill="1" applyBorder="1" applyAlignment="1">
      <alignment horizontal="center" vertical="center" wrapText="1"/>
    </xf>
    <xf numFmtId="1" fontId="56" fillId="0" borderId="20" xfId="10" applyNumberFormat="1" applyFill="1" applyBorder="1" applyAlignment="1">
      <alignment horizontal="left" wrapText="1"/>
    </xf>
    <xf numFmtId="1" fontId="56" fillId="0" borderId="3" xfId="10" applyNumberFormat="1" applyFill="1" applyBorder="1" applyAlignment="1">
      <alignment horizontal="left" wrapText="1"/>
    </xf>
    <xf numFmtId="1" fontId="56" fillId="0" borderId="20" xfId="10" applyNumberFormat="1" applyFill="1" applyBorder="1" applyAlignment="1">
      <alignment horizontal="left"/>
    </xf>
    <xf numFmtId="1" fontId="56" fillId="0" borderId="3" xfId="10" applyNumberFormat="1" applyFill="1" applyBorder="1" applyAlignment="1">
      <alignment horizontal="left"/>
    </xf>
    <xf numFmtId="1" fontId="56" fillId="0" borderId="6" xfId="10" applyNumberFormat="1" applyFill="1" applyBorder="1" applyAlignment="1">
      <alignment horizontal="left" wrapText="1"/>
    </xf>
    <xf numFmtId="1" fontId="56" fillId="0" borderId="4" xfId="10" applyNumberFormat="1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48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5" borderId="0" xfId="0" applyFont="1" applyFill="1" applyAlignment="1">
      <alignment horizontal="left" wrapText="1"/>
    </xf>
    <xf numFmtId="0" fontId="0" fillId="5" borderId="0" xfId="0" applyFill="1" applyAlignment="1">
      <alignment horizontal="center"/>
    </xf>
    <xf numFmtId="0" fontId="30" fillId="7" borderId="0" xfId="0" applyFont="1" applyFill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23" fillId="0" borderId="1" xfId="0" applyFont="1" applyBorder="1" applyAlignment="1">
      <alignment horizontal="center" wrapText="1"/>
    </xf>
    <xf numFmtId="4" fontId="41" fillId="0" borderId="1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37">
    <cellStyle name="TableStyleLight1" xfId="1"/>
    <cellStyle name="Обычный" xfId="0" builtinId="0"/>
    <cellStyle name="Обычный 2" xfId="2"/>
    <cellStyle name="Обычный 2 19" xfId="3"/>
    <cellStyle name="Обычный 2 2" xfId="4"/>
    <cellStyle name="Обычный 2 20" xfId="5"/>
    <cellStyle name="Обычный 2 22" xfId="6"/>
    <cellStyle name="Обычный 2 24" xfId="7"/>
    <cellStyle name="Обычный 2 3" xfId="8"/>
    <cellStyle name="Обычный 2 4" xfId="9"/>
    <cellStyle name="Обычный 3" xfId="10"/>
    <cellStyle name="Обычный 3 2" xfId="11"/>
    <cellStyle name="Обычный 3 3" xfId="12"/>
    <cellStyle name="Обычный 4" xfId="13"/>
    <cellStyle name="Обычный 5" xfId="14"/>
    <cellStyle name="Обычный 5 2" xfId="15"/>
    <cellStyle name="Обычный 5 3" xfId="16"/>
    <cellStyle name="Обычный 6" xfId="17"/>
    <cellStyle name="Обычный 6 2" xfId="18"/>
    <cellStyle name="Обычный 7" xfId="19"/>
    <cellStyle name="Обычный 8" xfId="20"/>
    <cellStyle name="Обычный 8 2" xfId="21"/>
    <cellStyle name="Процентный 2" xfId="22"/>
    <cellStyle name="Процентный 2 2" xfId="23"/>
    <cellStyle name="Процентный 2 3" xfId="24"/>
    <cellStyle name="Финансовый" xfId="25" builtinId="3"/>
    <cellStyle name="Финансовый 2" xfId="26"/>
    <cellStyle name="Финансовый 2 2" xfId="27"/>
    <cellStyle name="Финансовый 2 2 2" xfId="28"/>
    <cellStyle name="Финансовый 3" xfId="29"/>
    <cellStyle name="Финансовый 3 2" xfId="30"/>
    <cellStyle name="Финансовый 3 3" xfId="31"/>
    <cellStyle name="Финансовый 4" xfId="32"/>
    <cellStyle name="Финансовый 4 2" xfId="33"/>
    <cellStyle name="Финансовый 5" xfId="34"/>
    <cellStyle name="Финансовый 6" xfId="35"/>
    <cellStyle name="Финансовый 7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2;&#1052;&#1059;&#1053;&#1040;&#1051;&#1050;&#1040;/!!%202019%20&#1050;&#1086;&#1084;&#1084;&#1091;&#1085;&#1072;&#1083;&#1082;&#1072;/7)%20&#1048;&#1102;&#1083;&#1100;/&#1091;&#1083;%209%20&#1084;&#1072;&#1103;/-%20d%20-/-=D=-/&#1054;&#1090;&#1095;&#1077;&#1090;&#1099;/&#1056;&#1054;&#1044;&#1048;&#1054;&#1053;&#1054;&#1042;&#1054;/2017%20&#1057;&#1086;&#1073;&#1088;&#1072;&#1085;&#1080;&#1077;/&#1056;&#1045;&#1045;&#1057;&#1058;&#1056;%20&#1057;&#1054;&#1041;&#1057;&#1058;&#1042;&#1045;&#1053;&#1053;&#1048;&#1050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оплата"/>
      <sheetName val="Лист5"/>
      <sheetName val="Счетчики Вода"/>
      <sheetName val="Счетчики Эл-во"/>
      <sheetName val="Лист6"/>
      <sheetName val="Лист7"/>
      <sheetName val="Мусор"/>
      <sheetName val="ЦВ"/>
      <sheetName val="Реестр ЦВ"/>
      <sheetName val="Лист1"/>
      <sheetName val="Лист2"/>
      <sheetName val="Лист3"/>
      <sheetName val="Лист4"/>
      <sheetName val="Жилой фонд"/>
      <sheetName val="Лист9"/>
    </sheetNames>
    <sheetDataSet>
      <sheetData sheetId="0">
        <row r="9">
          <cell r="E9">
            <v>1</v>
          </cell>
          <cell r="F9">
            <v>63.3</v>
          </cell>
          <cell r="G9">
            <v>66</v>
          </cell>
          <cell r="H9" t="str">
            <v>Крутова Анжелика Владимировна</v>
          </cell>
        </row>
        <row r="10">
          <cell r="E10">
            <v>2</v>
          </cell>
          <cell r="F10">
            <v>42.7</v>
          </cell>
          <cell r="G10">
            <v>44.4</v>
          </cell>
          <cell r="H10" t="str">
            <v>Шайхутдинова Татьяна Вячеславовна, Шайхутдинова Юрий Юрьевич</v>
          </cell>
        </row>
        <row r="11">
          <cell r="E11">
            <v>3</v>
          </cell>
          <cell r="F11">
            <v>44.8</v>
          </cell>
          <cell r="G11">
            <v>46.5</v>
          </cell>
          <cell r="H11" t="str">
            <v>Солодкин Сергей Александрович</v>
          </cell>
        </row>
        <row r="12">
          <cell r="E12">
            <v>4</v>
          </cell>
          <cell r="F12">
            <v>88.2</v>
          </cell>
          <cell r="G12">
            <v>92</v>
          </cell>
          <cell r="H12" t="str">
            <v>Мозылева Татьяна Викторовна</v>
          </cell>
        </row>
        <row r="13">
          <cell r="E13">
            <v>5</v>
          </cell>
          <cell r="F13">
            <v>88</v>
          </cell>
          <cell r="G13">
            <v>91.8</v>
          </cell>
          <cell r="H13" t="str">
            <v>Заирбеков Славадин Лукманович, Заирбекова Зарема Нурдиновна</v>
          </cell>
        </row>
        <row r="14">
          <cell r="E14">
            <v>6</v>
          </cell>
          <cell r="F14">
            <v>44.8</v>
          </cell>
          <cell r="G14">
            <v>46.5</v>
          </cell>
          <cell r="H14" t="str">
            <v>Шамшина Светлана Вячеславовна</v>
          </cell>
        </row>
        <row r="15">
          <cell r="E15">
            <v>7</v>
          </cell>
          <cell r="F15">
            <v>43.6</v>
          </cell>
          <cell r="G15">
            <v>45.3</v>
          </cell>
          <cell r="H15" t="str">
            <v>ООО "ОБЛСТРОЙ"</v>
          </cell>
        </row>
        <row r="16">
          <cell r="E16">
            <v>8</v>
          </cell>
          <cell r="F16">
            <v>61.9</v>
          </cell>
          <cell r="G16">
            <v>64.599999999999994</v>
          </cell>
          <cell r="H16" t="str">
            <v>Юдин Андрей Александрович, Комракова Марина Николаевна</v>
          </cell>
        </row>
        <row r="17">
          <cell r="E17">
            <v>9</v>
          </cell>
          <cell r="F17">
            <v>63.4</v>
          </cell>
          <cell r="G17">
            <v>66.099999999999994</v>
          </cell>
          <cell r="H17" t="str">
            <v>Сайфуллаев Науфал Ашурович</v>
          </cell>
        </row>
        <row r="18">
          <cell r="E18">
            <v>10</v>
          </cell>
          <cell r="F18">
            <v>42.6</v>
          </cell>
          <cell r="G18">
            <v>44.3</v>
          </cell>
          <cell r="H18" t="str">
            <v>Хусейнова Нигина Ибадуллаевна</v>
          </cell>
        </row>
        <row r="19">
          <cell r="E19">
            <v>11</v>
          </cell>
          <cell r="F19">
            <v>42.7</v>
          </cell>
          <cell r="G19">
            <v>44.4</v>
          </cell>
          <cell r="H19" t="str">
            <v>Лакеева Татьяна Сергеевна</v>
          </cell>
        </row>
        <row r="20">
          <cell r="E20">
            <v>12</v>
          </cell>
          <cell r="F20">
            <v>88</v>
          </cell>
          <cell r="G20">
            <v>91.8</v>
          </cell>
          <cell r="H20" t="str">
            <v>ООО "ОБЛСТРОЙ"</v>
          </cell>
        </row>
        <row r="21">
          <cell r="E21">
            <v>13</v>
          </cell>
          <cell r="F21">
            <v>88</v>
          </cell>
          <cell r="G21">
            <v>91.8</v>
          </cell>
          <cell r="H21" t="str">
            <v>ООО "ОБЛСТРОЙ"</v>
          </cell>
        </row>
        <row r="22">
          <cell r="E22">
            <v>14</v>
          </cell>
          <cell r="F22">
            <v>45</v>
          </cell>
          <cell r="G22">
            <v>46.8</v>
          </cell>
          <cell r="H22" t="str">
            <v>Нагорнова Ольга Владимировна</v>
          </cell>
        </row>
        <row r="23">
          <cell r="E23">
            <v>15</v>
          </cell>
          <cell r="F23">
            <v>42.9</v>
          </cell>
          <cell r="G23">
            <v>44.6</v>
          </cell>
          <cell r="H23" t="str">
            <v>Джавадова Ирина Михайловна</v>
          </cell>
        </row>
        <row r="24">
          <cell r="E24">
            <v>16</v>
          </cell>
          <cell r="F24">
            <v>62.8</v>
          </cell>
          <cell r="G24">
            <v>65.5</v>
          </cell>
          <cell r="H24" t="str">
            <v>Аладашвили Давид Давидович</v>
          </cell>
        </row>
        <row r="25">
          <cell r="E25">
            <v>17</v>
          </cell>
          <cell r="F25">
            <v>63.7</v>
          </cell>
          <cell r="G25">
            <v>66.400000000000006</v>
          </cell>
          <cell r="H25" t="str">
            <v>Самонкина Виктория Андреевна</v>
          </cell>
        </row>
        <row r="26">
          <cell r="E26">
            <v>18</v>
          </cell>
          <cell r="F26">
            <v>42.6</v>
          </cell>
          <cell r="G26">
            <v>44.4</v>
          </cell>
          <cell r="H26" t="str">
            <v>Буров Геннадий Иванович</v>
          </cell>
        </row>
        <row r="27">
          <cell r="E27">
            <v>19</v>
          </cell>
          <cell r="F27">
            <v>44.6</v>
          </cell>
          <cell r="G27">
            <v>46.3</v>
          </cell>
          <cell r="H27" t="str">
            <v>ООО "ОБЛСТРОЙ"</v>
          </cell>
        </row>
        <row r="28">
          <cell r="E28">
            <v>20</v>
          </cell>
          <cell r="F28">
            <v>88.1</v>
          </cell>
          <cell r="G28">
            <v>91.9</v>
          </cell>
          <cell r="H28" t="str">
            <v>ООО "ОБЛСТРОЙ"</v>
          </cell>
        </row>
        <row r="29">
          <cell r="E29">
            <v>21</v>
          </cell>
          <cell r="F29">
            <v>87.7</v>
          </cell>
          <cell r="G29">
            <v>91.5</v>
          </cell>
          <cell r="H29" t="str">
            <v>Балашова Оксана Юрьевна</v>
          </cell>
        </row>
        <row r="30">
          <cell r="E30">
            <v>22</v>
          </cell>
          <cell r="F30">
            <v>44.7</v>
          </cell>
          <cell r="G30">
            <v>46.4</v>
          </cell>
          <cell r="H30" t="str">
            <v>Долгошева Ольга Борисовна</v>
          </cell>
        </row>
        <row r="31">
          <cell r="E31">
            <v>23</v>
          </cell>
          <cell r="F31">
            <v>43.3</v>
          </cell>
          <cell r="G31">
            <v>45</v>
          </cell>
          <cell r="H31" t="str">
            <v>Черняев Алексей Александрович</v>
          </cell>
        </row>
        <row r="32">
          <cell r="E32">
            <v>24</v>
          </cell>
          <cell r="F32">
            <v>62.8</v>
          </cell>
          <cell r="G32">
            <v>65.5</v>
          </cell>
          <cell r="H32" t="str">
            <v>Крючкович Григорий Александрович, Крючкович Марина Михайловна</v>
          </cell>
        </row>
        <row r="33">
          <cell r="E33">
            <v>25</v>
          </cell>
          <cell r="F33">
            <v>63.5</v>
          </cell>
          <cell r="G33">
            <v>66.2</v>
          </cell>
          <cell r="H33" t="str">
            <v>Конина Наталья Ивановна</v>
          </cell>
        </row>
        <row r="34">
          <cell r="E34">
            <v>26</v>
          </cell>
          <cell r="F34">
            <v>42.7</v>
          </cell>
          <cell r="G34">
            <v>44.4</v>
          </cell>
          <cell r="H34" t="str">
            <v>ООО "ОБЛСТРОЙ"</v>
          </cell>
        </row>
        <row r="35">
          <cell r="E35">
            <v>27</v>
          </cell>
          <cell r="F35">
            <v>44.5</v>
          </cell>
          <cell r="G35">
            <v>46.2</v>
          </cell>
          <cell r="H35" t="str">
            <v>ООО "ОБЛСТРОЙ"</v>
          </cell>
        </row>
        <row r="36">
          <cell r="E36">
            <v>28</v>
          </cell>
          <cell r="F36">
            <v>88.3</v>
          </cell>
          <cell r="G36">
            <v>92.1</v>
          </cell>
          <cell r="H36" t="str">
            <v>ООО "ОБЛСТРОЙ"</v>
          </cell>
        </row>
        <row r="37">
          <cell r="E37">
            <v>29</v>
          </cell>
          <cell r="F37">
            <v>87.9</v>
          </cell>
          <cell r="G37">
            <v>91.7</v>
          </cell>
          <cell r="H37" t="str">
            <v>Джалалян Арсен Самвелович</v>
          </cell>
        </row>
        <row r="38">
          <cell r="E38">
            <v>30</v>
          </cell>
          <cell r="F38">
            <v>44.8</v>
          </cell>
          <cell r="G38">
            <v>46.5</v>
          </cell>
          <cell r="H38" t="str">
            <v>Шаталова Татьяна Александровна</v>
          </cell>
        </row>
        <row r="39">
          <cell r="E39">
            <v>31</v>
          </cell>
          <cell r="F39">
            <v>43.1</v>
          </cell>
          <cell r="G39">
            <v>44.8</v>
          </cell>
          <cell r="H39" t="str">
            <v>Беляев Иван Николаевич, Беляева Татьяна Евгеньевна</v>
          </cell>
        </row>
        <row r="40">
          <cell r="E40">
            <v>32</v>
          </cell>
          <cell r="F40">
            <v>62.6</v>
          </cell>
          <cell r="G40">
            <v>65.3</v>
          </cell>
          <cell r="H40" t="str">
            <v>Артемова Елена Михайловна</v>
          </cell>
        </row>
        <row r="41">
          <cell r="E41">
            <v>33</v>
          </cell>
          <cell r="F41">
            <v>63.4</v>
          </cell>
          <cell r="G41">
            <v>66.099999999999994</v>
          </cell>
          <cell r="H41" t="str">
            <v>Колесова Алиса Загитовна, Колесов Михаил Александрович</v>
          </cell>
        </row>
        <row r="42">
          <cell r="E42">
            <v>34</v>
          </cell>
          <cell r="F42">
            <v>42.7</v>
          </cell>
          <cell r="G42">
            <v>44.4</v>
          </cell>
          <cell r="H42" t="str">
            <v>ООО "ОБЛСТРОЙ"</v>
          </cell>
        </row>
        <row r="43">
          <cell r="E43">
            <v>35</v>
          </cell>
          <cell r="F43">
            <v>44.6</v>
          </cell>
          <cell r="G43">
            <v>46.3</v>
          </cell>
          <cell r="H43" t="str">
            <v>ООО "ОБЛСТРОЙ"</v>
          </cell>
        </row>
        <row r="44">
          <cell r="E44">
            <v>36</v>
          </cell>
          <cell r="F44">
            <v>88.3</v>
          </cell>
          <cell r="G44">
            <v>92.1</v>
          </cell>
          <cell r="H44" t="str">
            <v>ООО "ОБЛСТРОЙ"</v>
          </cell>
        </row>
        <row r="45">
          <cell r="E45">
            <v>37</v>
          </cell>
          <cell r="F45">
            <v>88.1</v>
          </cell>
          <cell r="G45">
            <v>91.9</v>
          </cell>
          <cell r="H45" t="str">
            <v>Миронов Максим Игоревич, Миронова Маргарита Викторовна</v>
          </cell>
        </row>
        <row r="46">
          <cell r="E46">
            <v>38</v>
          </cell>
          <cell r="F46">
            <v>44.9</v>
          </cell>
          <cell r="G46">
            <v>46.6</v>
          </cell>
          <cell r="H46" t="str">
            <v>ООО "ОБЛСТРОЙ"</v>
          </cell>
        </row>
        <row r="47">
          <cell r="E47">
            <v>39</v>
          </cell>
          <cell r="F47">
            <v>43.2</v>
          </cell>
          <cell r="G47">
            <v>44.9</v>
          </cell>
          <cell r="H47" t="str">
            <v>Мазуркевич Светлана Юрьевна</v>
          </cell>
        </row>
        <row r="48">
          <cell r="E48">
            <v>40</v>
          </cell>
          <cell r="F48">
            <v>62.7</v>
          </cell>
          <cell r="G48">
            <v>65.400000000000006</v>
          </cell>
          <cell r="H48" t="str">
            <v>Джавадова Ирина Михайловна</v>
          </cell>
        </row>
        <row r="49">
          <cell r="E49">
            <v>41</v>
          </cell>
          <cell r="F49">
            <v>63.7</v>
          </cell>
          <cell r="G49">
            <v>66.400000000000006</v>
          </cell>
          <cell r="H49" t="str">
            <v>Быков Виталий Анатольевич, Бажановская Вероника Сергеевна</v>
          </cell>
        </row>
        <row r="50">
          <cell r="E50">
            <v>42</v>
          </cell>
          <cell r="F50">
            <v>42.8</v>
          </cell>
          <cell r="G50">
            <v>44.5</v>
          </cell>
          <cell r="H50" t="str">
            <v>ООО "ОБЛСТРОЙ"</v>
          </cell>
        </row>
        <row r="51">
          <cell r="E51">
            <v>43</v>
          </cell>
          <cell r="F51">
            <v>44.5</v>
          </cell>
          <cell r="G51">
            <v>46.2</v>
          </cell>
          <cell r="H51" t="str">
            <v>Капицкая Алла Анатольевна</v>
          </cell>
        </row>
        <row r="52">
          <cell r="E52">
            <v>44</v>
          </cell>
          <cell r="F52">
            <v>87.8</v>
          </cell>
          <cell r="G52">
            <v>91.6</v>
          </cell>
          <cell r="H52" t="str">
            <v>ООО "ОБЛСТРОЙ"</v>
          </cell>
        </row>
        <row r="53">
          <cell r="E53">
            <v>45</v>
          </cell>
          <cell r="F53">
            <v>87.9</v>
          </cell>
          <cell r="G53">
            <v>91.7</v>
          </cell>
          <cell r="H53" t="str">
            <v>Павлов Максим Леонидович, Павлова Надежда Юрьевна</v>
          </cell>
        </row>
        <row r="54">
          <cell r="E54">
            <v>46</v>
          </cell>
          <cell r="F54">
            <v>44.5</v>
          </cell>
          <cell r="G54">
            <v>46.2</v>
          </cell>
          <cell r="H54" t="str">
            <v>Потапова Ольга Николаевна</v>
          </cell>
        </row>
        <row r="55">
          <cell r="E55">
            <v>47</v>
          </cell>
          <cell r="F55">
            <v>43.4</v>
          </cell>
          <cell r="G55">
            <v>45.1</v>
          </cell>
          <cell r="H55" t="str">
            <v>Спирина Екатерина Владимировна</v>
          </cell>
        </row>
        <row r="56">
          <cell r="E56">
            <v>48</v>
          </cell>
          <cell r="F56">
            <v>62.8</v>
          </cell>
          <cell r="G56">
            <v>65.5</v>
          </cell>
          <cell r="H56" t="str">
            <v>Зайцева Светлана Владимировна</v>
          </cell>
        </row>
        <row r="57">
          <cell r="E57">
            <v>49</v>
          </cell>
          <cell r="F57">
            <v>63.3</v>
          </cell>
          <cell r="G57">
            <v>66</v>
          </cell>
          <cell r="H57" t="str">
            <v>Белозеров Игорь Сергеевич</v>
          </cell>
        </row>
        <row r="58">
          <cell r="E58">
            <v>50</v>
          </cell>
          <cell r="F58">
            <v>42.5</v>
          </cell>
          <cell r="G58">
            <v>44.2</v>
          </cell>
          <cell r="H58" t="str">
            <v>Кравцова Алла Анатольевна</v>
          </cell>
        </row>
        <row r="59">
          <cell r="E59">
            <v>51</v>
          </cell>
          <cell r="F59">
            <v>44.4</v>
          </cell>
          <cell r="G59">
            <v>46.1</v>
          </cell>
          <cell r="H59" t="str">
            <v>Мозгалевский Андрей Юрьевич</v>
          </cell>
        </row>
        <row r="60">
          <cell r="E60">
            <v>52</v>
          </cell>
          <cell r="F60">
            <v>87.6</v>
          </cell>
          <cell r="G60">
            <v>91.4</v>
          </cell>
          <cell r="H60" t="str">
            <v>Мороз Артур Станиславович</v>
          </cell>
        </row>
        <row r="61">
          <cell r="E61">
            <v>53</v>
          </cell>
          <cell r="F61">
            <v>87.6</v>
          </cell>
          <cell r="G61">
            <v>91.4</v>
          </cell>
          <cell r="H61" t="str">
            <v>Кирин Антон Вячеславович</v>
          </cell>
        </row>
        <row r="62">
          <cell r="E62">
            <v>54</v>
          </cell>
          <cell r="F62">
            <v>44.8</v>
          </cell>
          <cell r="G62">
            <v>46.5</v>
          </cell>
          <cell r="H62" t="str">
            <v>Устинова Юлия Сергеевна, Устинов Антон Геннадьевич</v>
          </cell>
        </row>
        <row r="63">
          <cell r="E63">
            <v>55</v>
          </cell>
          <cell r="F63">
            <v>43</v>
          </cell>
          <cell r="G63">
            <v>44.7</v>
          </cell>
          <cell r="H63" t="str">
            <v>Емелюков Николай Николаевич</v>
          </cell>
        </row>
        <row r="64">
          <cell r="E64">
            <v>56</v>
          </cell>
          <cell r="F64">
            <v>62.7</v>
          </cell>
          <cell r="G64">
            <v>65.400000000000006</v>
          </cell>
          <cell r="H64" t="str">
            <v>Забачинская Ольга Анатольевна</v>
          </cell>
        </row>
        <row r="65">
          <cell r="E65">
            <v>57</v>
          </cell>
          <cell r="F65">
            <v>63.5</v>
          </cell>
          <cell r="G65">
            <v>66.2</v>
          </cell>
          <cell r="H65" t="str">
            <v>Смирнова Алла Павловна</v>
          </cell>
        </row>
        <row r="66">
          <cell r="E66">
            <v>58</v>
          </cell>
          <cell r="F66">
            <v>42.7</v>
          </cell>
          <cell r="G66">
            <v>44.4</v>
          </cell>
          <cell r="H66" t="str">
            <v>Щеголихина Татьяна Владимировна</v>
          </cell>
        </row>
        <row r="67">
          <cell r="E67">
            <v>59</v>
          </cell>
          <cell r="F67">
            <v>44.1</v>
          </cell>
          <cell r="G67">
            <v>45.8</v>
          </cell>
          <cell r="H67" t="str">
            <v>Гульдеев Иван Сергеевич</v>
          </cell>
        </row>
        <row r="68">
          <cell r="E68">
            <v>60</v>
          </cell>
          <cell r="F68">
            <v>87.8</v>
          </cell>
          <cell r="G68">
            <v>91.6</v>
          </cell>
          <cell r="H68" t="str">
            <v>ООО "ОБЛСТРОЙ"</v>
          </cell>
        </row>
        <row r="69">
          <cell r="E69">
            <v>61</v>
          </cell>
          <cell r="F69">
            <v>87.3</v>
          </cell>
          <cell r="G69">
            <v>91.1</v>
          </cell>
          <cell r="H69" t="str">
            <v>Зарыпов Вадим Зайдулаевич</v>
          </cell>
        </row>
        <row r="70">
          <cell r="E70">
            <v>62</v>
          </cell>
          <cell r="F70">
            <v>45</v>
          </cell>
          <cell r="G70">
            <v>46.7</v>
          </cell>
          <cell r="H70" t="str">
            <v>Тишкова Миляуша Хайсаровна</v>
          </cell>
        </row>
        <row r="71">
          <cell r="E71">
            <v>63</v>
          </cell>
          <cell r="F71">
            <v>43.3</v>
          </cell>
          <cell r="G71">
            <v>45</v>
          </cell>
          <cell r="H71" t="str">
            <v>ООО "ОБЛСТРОЙ"</v>
          </cell>
        </row>
        <row r="72">
          <cell r="E72">
            <v>64</v>
          </cell>
          <cell r="F72">
            <v>62.7</v>
          </cell>
          <cell r="G72">
            <v>65.400000000000006</v>
          </cell>
          <cell r="H72" t="str">
            <v>Соколов Игорь Алексеевич</v>
          </cell>
        </row>
        <row r="73">
          <cell r="E73">
            <v>65</v>
          </cell>
          <cell r="F73">
            <v>63.1</v>
          </cell>
          <cell r="G73">
            <v>65.8</v>
          </cell>
          <cell r="H73" t="str">
            <v>Ладина Анна Викторовна, Назаров Александр Алексеевич</v>
          </cell>
        </row>
        <row r="74">
          <cell r="E74">
            <v>66</v>
          </cell>
          <cell r="F74">
            <v>42.2</v>
          </cell>
          <cell r="G74">
            <v>43.9</v>
          </cell>
          <cell r="H74" t="str">
            <v>Гожан Маргарита Константиновна</v>
          </cell>
        </row>
        <row r="75">
          <cell r="E75">
            <v>67</v>
          </cell>
          <cell r="F75">
            <v>44.1</v>
          </cell>
          <cell r="G75">
            <v>45.8</v>
          </cell>
          <cell r="H75" t="str">
            <v>Грибова Елена Юрьевна</v>
          </cell>
        </row>
        <row r="76">
          <cell r="E76">
            <v>68</v>
          </cell>
          <cell r="F76">
            <v>87.3</v>
          </cell>
          <cell r="G76">
            <v>91.1</v>
          </cell>
          <cell r="H76" t="str">
            <v>ООО "ОБЛСТРОЙ"</v>
          </cell>
        </row>
        <row r="77">
          <cell r="E77">
            <v>69</v>
          </cell>
          <cell r="F77">
            <v>87.4</v>
          </cell>
          <cell r="G77">
            <v>91.2</v>
          </cell>
          <cell r="H77" t="str">
            <v>ООО "ОБЛСТРОЙ"</v>
          </cell>
        </row>
        <row r="78">
          <cell r="E78">
            <v>70</v>
          </cell>
          <cell r="F78">
            <v>44.7</v>
          </cell>
          <cell r="G78">
            <v>46.4</v>
          </cell>
          <cell r="H78" t="str">
            <v>Муравская Ирина Анатольевна</v>
          </cell>
        </row>
        <row r="79">
          <cell r="E79">
            <v>71</v>
          </cell>
          <cell r="F79">
            <v>42.7</v>
          </cell>
          <cell r="G79">
            <v>44.4</v>
          </cell>
          <cell r="H79" t="str">
            <v>ООО "ОБЛСТРОЙ"</v>
          </cell>
        </row>
        <row r="80">
          <cell r="E80">
            <v>72</v>
          </cell>
          <cell r="F80">
            <v>62.3</v>
          </cell>
          <cell r="G80">
            <v>65</v>
          </cell>
          <cell r="H80" t="str">
            <v>Лихачев Валентин Павлович, Лихачева Людмила Селиверстовна</v>
          </cell>
        </row>
        <row r="81">
          <cell r="E81">
            <v>73</v>
          </cell>
          <cell r="F81">
            <v>62.9</v>
          </cell>
          <cell r="G81">
            <v>65.599999999999994</v>
          </cell>
          <cell r="H81" t="str">
            <v>ООО "ОБЛСТРОЙ"</v>
          </cell>
        </row>
        <row r="82">
          <cell r="E82">
            <v>74</v>
          </cell>
          <cell r="F82">
            <v>42.3</v>
          </cell>
          <cell r="G82">
            <v>44</v>
          </cell>
          <cell r="H82" t="str">
            <v>Чучукина Галина Леонидовна</v>
          </cell>
        </row>
        <row r="83">
          <cell r="E83">
            <v>75</v>
          </cell>
          <cell r="F83">
            <v>43.9</v>
          </cell>
          <cell r="G83">
            <v>45.6</v>
          </cell>
          <cell r="H83" t="str">
            <v>ООО "ОБЛСТРОЙ"</v>
          </cell>
        </row>
        <row r="84">
          <cell r="E84">
            <v>76</v>
          </cell>
          <cell r="F84">
            <v>87.3</v>
          </cell>
          <cell r="G84">
            <v>91.1</v>
          </cell>
          <cell r="H84" t="str">
            <v xml:space="preserve">Кумар Винод, Еремцова Зоя Серафимовна </v>
          </cell>
        </row>
        <row r="85">
          <cell r="E85">
            <v>77</v>
          </cell>
          <cell r="F85">
            <v>87.5</v>
          </cell>
          <cell r="G85">
            <v>91.3</v>
          </cell>
          <cell r="H85" t="str">
            <v>Измайлова Елена Юрьевна</v>
          </cell>
        </row>
        <row r="86">
          <cell r="E86">
            <v>78</v>
          </cell>
          <cell r="F86">
            <v>44.4</v>
          </cell>
          <cell r="G86">
            <v>46.1</v>
          </cell>
          <cell r="H86" t="str">
            <v>Горин Алексей Игоревич, Белицкая Елена Леонидовна</v>
          </cell>
        </row>
        <row r="87">
          <cell r="E87">
            <v>79</v>
          </cell>
          <cell r="F87">
            <v>42.4</v>
          </cell>
          <cell r="G87">
            <v>44.1</v>
          </cell>
          <cell r="H87" t="str">
            <v>ООО "ОБЛСТРОЙ"</v>
          </cell>
        </row>
        <row r="88">
          <cell r="E88">
            <v>80</v>
          </cell>
          <cell r="F88">
            <v>62</v>
          </cell>
          <cell r="G88">
            <v>64.7</v>
          </cell>
          <cell r="H88" t="str">
            <v>Васильев Вячеслав Михайлович, Васильева Анжела Ильинична</v>
          </cell>
        </row>
        <row r="89">
          <cell r="E89">
            <v>81</v>
          </cell>
          <cell r="F89">
            <v>62.9</v>
          </cell>
          <cell r="G89">
            <v>65.599999999999994</v>
          </cell>
          <cell r="H89" t="str">
            <v>ООО "ОБЛСТРОЙ"</v>
          </cell>
        </row>
        <row r="90">
          <cell r="E90">
            <v>82</v>
          </cell>
          <cell r="F90">
            <v>42.4</v>
          </cell>
          <cell r="G90">
            <v>44.1</v>
          </cell>
          <cell r="H90" t="str">
            <v>ООО "ОБЛСТРОЙ"</v>
          </cell>
        </row>
        <row r="91">
          <cell r="E91">
            <v>83</v>
          </cell>
          <cell r="F91">
            <v>44.1</v>
          </cell>
          <cell r="G91">
            <v>45.8</v>
          </cell>
          <cell r="H91" t="str">
            <v>ООО "ОБЛСТРОЙ"</v>
          </cell>
        </row>
        <row r="92">
          <cell r="E92">
            <v>84</v>
          </cell>
          <cell r="F92">
            <v>87.1</v>
          </cell>
          <cell r="G92">
            <v>90.9</v>
          </cell>
          <cell r="H92" t="str">
            <v>ООО "ОБЛСТРОЙ"</v>
          </cell>
        </row>
        <row r="93">
          <cell r="E93">
            <v>85</v>
          </cell>
          <cell r="F93">
            <v>87.3</v>
          </cell>
          <cell r="G93">
            <v>91.1</v>
          </cell>
          <cell r="H93" t="str">
            <v>Вавакина Наталья Анатольевна</v>
          </cell>
        </row>
        <row r="94">
          <cell r="E94">
            <v>86</v>
          </cell>
          <cell r="F94">
            <v>44.3</v>
          </cell>
          <cell r="G94">
            <v>46</v>
          </cell>
          <cell r="H94" t="str">
            <v>Грицай Татьяна Николаевна, Грицай Михаил Сергеевич</v>
          </cell>
        </row>
        <row r="95">
          <cell r="E95">
            <v>87</v>
          </cell>
          <cell r="F95">
            <v>42.4</v>
          </cell>
          <cell r="G95">
            <v>44.1</v>
          </cell>
          <cell r="H95" t="str">
            <v>ООО "ОБЛСТРОЙ"</v>
          </cell>
        </row>
        <row r="96">
          <cell r="E96">
            <v>88</v>
          </cell>
          <cell r="F96">
            <v>62.4</v>
          </cell>
          <cell r="G96">
            <v>65.099999999999994</v>
          </cell>
          <cell r="H96" t="str">
            <v>Ибрагимов Тариэль Сабирович</v>
          </cell>
        </row>
        <row r="97">
          <cell r="E97">
            <v>89</v>
          </cell>
          <cell r="F97">
            <v>63</v>
          </cell>
          <cell r="G97">
            <v>65.7</v>
          </cell>
          <cell r="H97" t="str">
            <v>Миронова Татьяна Васильевна</v>
          </cell>
        </row>
        <row r="98">
          <cell r="E98">
            <v>90</v>
          </cell>
          <cell r="F98">
            <v>42.2</v>
          </cell>
          <cell r="G98">
            <v>43.9</v>
          </cell>
          <cell r="H98" t="str">
            <v>ООО "ОБЛСТРОЙ"</v>
          </cell>
        </row>
        <row r="99">
          <cell r="E99">
            <v>91</v>
          </cell>
          <cell r="F99">
            <v>44.1</v>
          </cell>
          <cell r="G99">
            <v>45.8</v>
          </cell>
          <cell r="H99" t="str">
            <v>ООО "ОБЛСТРОЙ"</v>
          </cell>
        </row>
        <row r="100">
          <cell r="E100">
            <v>92</v>
          </cell>
          <cell r="F100">
            <v>87.9</v>
          </cell>
          <cell r="G100">
            <v>91.7</v>
          </cell>
          <cell r="H100" t="str">
            <v>ООО "ОБЛСТРОЙ"</v>
          </cell>
        </row>
        <row r="101">
          <cell r="E101">
            <v>93</v>
          </cell>
          <cell r="F101">
            <v>87.4</v>
          </cell>
          <cell r="G101">
            <v>91.2</v>
          </cell>
          <cell r="H101" t="str">
            <v>ООО "ОБЛСТРОЙ"</v>
          </cell>
        </row>
        <row r="102">
          <cell r="E102">
            <v>94</v>
          </cell>
          <cell r="F102">
            <v>44.3</v>
          </cell>
          <cell r="G102">
            <v>46</v>
          </cell>
          <cell r="H102" t="str">
            <v>ООО "ОБЛСТРОЙ"</v>
          </cell>
        </row>
        <row r="103">
          <cell r="E103">
            <v>95</v>
          </cell>
          <cell r="F103">
            <v>42.5</v>
          </cell>
          <cell r="G103">
            <v>44.2</v>
          </cell>
          <cell r="H103" t="str">
            <v>Грант Кристина Сурешевна</v>
          </cell>
        </row>
        <row r="104">
          <cell r="E104">
            <v>96</v>
          </cell>
          <cell r="F104">
            <v>62.3</v>
          </cell>
          <cell r="G104">
            <v>65</v>
          </cell>
          <cell r="H104" t="str">
            <v>Куденков Сергей Геннадиевич</v>
          </cell>
        </row>
        <row r="105">
          <cell r="E105">
            <v>97</v>
          </cell>
          <cell r="F105">
            <v>62.9</v>
          </cell>
          <cell r="G105">
            <v>65.599999999999994</v>
          </cell>
          <cell r="H105" t="str">
            <v>Орехов Сергей Витальевич</v>
          </cell>
        </row>
        <row r="106">
          <cell r="E106">
            <v>98</v>
          </cell>
          <cell r="F106">
            <v>42.2</v>
          </cell>
          <cell r="G106">
            <v>43.9</v>
          </cell>
          <cell r="H106" t="str">
            <v>ООО "ОБЛСТРОЙ"</v>
          </cell>
        </row>
        <row r="107">
          <cell r="E107">
            <v>99</v>
          </cell>
          <cell r="F107">
            <v>44.2</v>
          </cell>
          <cell r="G107">
            <v>45.9</v>
          </cell>
          <cell r="H107" t="str">
            <v>ООО "ОБЛСТРОЙ"</v>
          </cell>
        </row>
        <row r="108">
          <cell r="E108">
            <v>100</v>
          </cell>
          <cell r="F108">
            <v>87.2</v>
          </cell>
          <cell r="G108">
            <v>91</v>
          </cell>
          <cell r="H108" t="str">
            <v>ООО "ОБЛСТРОЙ"</v>
          </cell>
        </row>
        <row r="109">
          <cell r="E109">
            <v>101</v>
          </cell>
          <cell r="F109">
            <v>87.5</v>
          </cell>
          <cell r="G109">
            <v>91.3</v>
          </cell>
          <cell r="H109" t="str">
            <v>Поцелуева Наталия Геннадьевна</v>
          </cell>
        </row>
        <row r="110">
          <cell r="E110">
            <v>102</v>
          </cell>
          <cell r="F110">
            <v>44.4</v>
          </cell>
          <cell r="G110">
            <v>46.1</v>
          </cell>
          <cell r="H110" t="str">
            <v>ООО "ОБЛСТРОЙ"</v>
          </cell>
        </row>
        <row r="111">
          <cell r="E111">
            <v>103</v>
          </cell>
          <cell r="F111">
            <v>42.6</v>
          </cell>
          <cell r="G111">
            <v>44.3</v>
          </cell>
          <cell r="H111" t="str">
            <v>ООО "ОБЛСТРОЙ"</v>
          </cell>
        </row>
        <row r="112">
          <cell r="E112">
            <v>104</v>
          </cell>
          <cell r="F112">
            <v>62.4</v>
          </cell>
          <cell r="G112">
            <v>65.099999999999994</v>
          </cell>
          <cell r="H112" t="str">
            <v>Калинин Алексей Александрович</v>
          </cell>
        </row>
        <row r="113">
          <cell r="E113">
            <v>105</v>
          </cell>
          <cell r="F113">
            <v>63.3</v>
          </cell>
          <cell r="G113">
            <v>66</v>
          </cell>
          <cell r="H113" t="str">
            <v>Дубровская Екатерина Викторовна</v>
          </cell>
        </row>
        <row r="114">
          <cell r="E114">
            <v>106</v>
          </cell>
          <cell r="F114">
            <v>42</v>
          </cell>
          <cell r="G114">
            <v>43.7</v>
          </cell>
          <cell r="H114" t="str">
            <v>Дубровская Екатерина Викторовна</v>
          </cell>
        </row>
        <row r="115">
          <cell r="E115">
            <v>107</v>
          </cell>
          <cell r="F115">
            <v>43.9</v>
          </cell>
          <cell r="G115">
            <v>45.6</v>
          </cell>
          <cell r="H115" t="str">
            <v>Корнякова Клавдия Егоровна</v>
          </cell>
        </row>
        <row r="116">
          <cell r="E116">
            <v>108</v>
          </cell>
          <cell r="F116">
            <v>87.4</v>
          </cell>
          <cell r="G116">
            <v>91.2</v>
          </cell>
          <cell r="H116" t="str">
            <v>Ордян Коля Араратович</v>
          </cell>
        </row>
        <row r="117">
          <cell r="E117">
            <v>109</v>
          </cell>
          <cell r="F117">
            <v>87.4</v>
          </cell>
          <cell r="G117">
            <v>91.2</v>
          </cell>
          <cell r="H117" t="str">
            <v>Алексеев Виталий Борисович, Алексеева Татьяна Владимировна</v>
          </cell>
        </row>
        <row r="118">
          <cell r="E118">
            <v>110</v>
          </cell>
          <cell r="F118">
            <v>44.2</v>
          </cell>
          <cell r="G118">
            <v>45.9</v>
          </cell>
          <cell r="H118" t="str">
            <v>ООО "ОБЛСТРОЙ"</v>
          </cell>
        </row>
        <row r="119">
          <cell r="E119">
            <v>111</v>
          </cell>
          <cell r="F119">
            <v>42.5</v>
          </cell>
          <cell r="G119">
            <v>44.2</v>
          </cell>
          <cell r="H119" t="str">
            <v>ООО "ОБЛСТРОЙ"</v>
          </cell>
        </row>
        <row r="120">
          <cell r="E120">
            <v>112</v>
          </cell>
          <cell r="F120">
            <v>62.3</v>
          </cell>
          <cell r="G120">
            <v>65</v>
          </cell>
          <cell r="H120" t="str">
            <v>Лаптев Никита Александрович</v>
          </cell>
        </row>
        <row r="121">
          <cell r="E121">
            <v>113</v>
          </cell>
          <cell r="F121">
            <v>63.2</v>
          </cell>
          <cell r="G121">
            <v>65.900000000000006</v>
          </cell>
          <cell r="H121" t="str">
            <v>Дубровский Алексей Викторович</v>
          </cell>
        </row>
        <row r="122">
          <cell r="E122">
            <v>114</v>
          </cell>
          <cell r="F122">
            <v>42.1</v>
          </cell>
          <cell r="G122">
            <v>43.8</v>
          </cell>
          <cell r="H122" t="str">
            <v>Дубровский Алексей Викторович</v>
          </cell>
        </row>
        <row r="123">
          <cell r="E123">
            <v>115</v>
          </cell>
          <cell r="F123">
            <v>43.9</v>
          </cell>
          <cell r="G123">
            <v>45.6</v>
          </cell>
          <cell r="H123" t="str">
            <v>ООО "ОБЛСТРОЙ"</v>
          </cell>
        </row>
        <row r="124">
          <cell r="E124">
            <v>116</v>
          </cell>
          <cell r="F124">
            <v>87.6</v>
          </cell>
          <cell r="G124">
            <v>91.4</v>
          </cell>
          <cell r="H124" t="str">
            <v>ООО "ОБЛСТРОЙ"</v>
          </cell>
        </row>
        <row r="125">
          <cell r="E125">
            <v>117</v>
          </cell>
          <cell r="F125">
            <v>87.7</v>
          </cell>
          <cell r="G125">
            <v>91.5</v>
          </cell>
          <cell r="H125" t="str">
            <v>ООО "ОБЛСТРОЙ"</v>
          </cell>
        </row>
        <row r="126">
          <cell r="E126">
            <v>118</v>
          </cell>
          <cell r="F126">
            <v>44.5</v>
          </cell>
          <cell r="G126">
            <v>46.2</v>
          </cell>
          <cell r="H126" t="str">
            <v>Бахолдина Мария Ивановна</v>
          </cell>
        </row>
        <row r="127">
          <cell r="E127">
            <v>119</v>
          </cell>
          <cell r="F127">
            <v>42.6</v>
          </cell>
          <cell r="G127">
            <v>44.3</v>
          </cell>
          <cell r="H127" t="str">
            <v>ООО "ОБЛСТРОЙ"</v>
          </cell>
        </row>
        <row r="128">
          <cell r="E128">
            <v>120</v>
          </cell>
          <cell r="F128">
            <v>62.5</v>
          </cell>
          <cell r="G128">
            <v>65.2</v>
          </cell>
          <cell r="H128" t="str">
            <v>Умнов Евгений Евгеньевич</v>
          </cell>
        </row>
        <row r="129">
          <cell r="E129">
            <v>121</v>
          </cell>
          <cell r="F129">
            <v>63.1</v>
          </cell>
          <cell r="G129">
            <v>65.8</v>
          </cell>
          <cell r="H129" t="str">
            <v>Никитин Дмитрий Николаевич, Никитина Елена Борисовна</v>
          </cell>
        </row>
        <row r="130">
          <cell r="E130">
            <v>122</v>
          </cell>
          <cell r="F130">
            <v>41.9</v>
          </cell>
          <cell r="G130">
            <v>43.6</v>
          </cell>
          <cell r="H130" t="str">
            <v>ООО "ОБЛСТРОЙ"</v>
          </cell>
        </row>
        <row r="131">
          <cell r="E131">
            <v>123</v>
          </cell>
          <cell r="F131">
            <v>43.8</v>
          </cell>
          <cell r="G131">
            <v>45.5</v>
          </cell>
          <cell r="H131" t="str">
            <v>ООО "ОБЛСТРОЙ"</v>
          </cell>
        </row>
        <row r="132">
          <cell r="E132">
            <v>124</v>
          </cell>
          <cell r="F132">
            <v>87.4</v>
          </cell>
          <cell r="G132">
            <v>91.2</v>
          </cell>
          <cell r="H132" t="str">
            <v>Смыков Павел Сергеевич</v>
          </cell>
        </row>
        <row r="133">
          <cell r="E133">
            <v>125</v>
          </cell>
          <cell r="F133">
            <v>87.4</v>
          </cell>
          <cell r="G133">
            <v>91.2</v>
          </cell>
          <cell r="H133" t="str">
            <v>ООО "ОБЛСТРОЙ"</v>
          </cell>
        </row>
        <row r="134">
          <cell r="E134">
            <v>126</v>
          </cell>
          <cell r="F134">
            <v>44.3</v>
          </cell>
          <cell r="G134">
            <v>46</v>
          </cell>
          <cell r="H134" t="str">
            <v>Тикунов Кирилл Владимирович</v>
          </cell>
        </row>
        <row r="135">
          <cell r="E135">
            <v>127</v>
          </cell>
          <cell r="F135">
            <v>42.6</v>
          </cell>
          <cell r="G135">
            <v>44.3</v>
          </cell>
          <cell r="H135" t="str">
            <v>ООО "ОБЛСТРОЙ"</v>
          </cell>
        </row>
        <row r="136">
          <cell r="E136">
            <v>128</v>
          </cell>
          <cell r="F136">
            <v>62.5</v>
          </cell>
          <cell r="G136">
            <v>65.2</v>
          </cell>
          <cell r="H136" t="str">
            <v>Долматов Алексей Александрович, Долматова Анна Алексеевна</v>
          </cell>
        </row>
        <row r="137">
          <cell r="E137">
            <v>129</v>
          </cell>
          <cell r="F137">
            <v>63</v>
          </cell>
          <cell r="G137">
            <v>65.7</v>
          </cell>
          <cell r="H137" t="str">
            <v>ООО "ОБЛСТРОЙ"</v>
          </cell>
        </row>
        <row r="138">
          <cell r="E138">
            <v>130</v>
          </cell>
          <cell r="F138">
            <v>42</v>
          </cell>
          <cell r="G138">
            <v>43.7</v>
          </cell>
          <cell r="H138" t="str">
            <v>Панкратова Елена Николаевна</v>
          </cell>
        </row>
        <row r="139">
          <cell r="E139">
            <v>131</v>
          </cell>
          <cell r="F139">
            <v>43.5</v>
          </cell>
          <cell r="G139">
            <v>45.2</v>
          </cell>
          <cell r="H139" t="str">
            <v>Пастухова Владислав Вадимович</v>
          </cell>
        </row>
        <row r="140">
          <cell r="E140">
            <v>132</v>
          </cell>
          <cell r="F140">
            <v>87.5</v>
          </cell>
          <cell r="G140">
            <v>91.3</v>
          </cell>
          <cell r="H140" t="str">
            <v>Пастухова Владислав Вадимович</v>
          </cell>
        </row>
        <row r="141">
          <cell r="E141">
            <v>133</v>
          </cell>
          <cell r="F141">
            <v>87.2</v>
          </cell>
          <cell r="G141">
            <v>91</v>
          </cell>
          <cell r="H141" t="str">
            <v>Пастухова Алена Вадимовна</v>
          </cell>
        </row>
        <row r="142">
          <cell r="E142">
            <v>134</v>
          </cell>
          <cell r="F142">
            <v>44.2</v>
          </cell>
          <cell r="G142">
            <v>45.9</v>
          </cell>
          <cell r="H142" t="str">
            <v>Пастухова Алена Вадимовна</v>
          </cell>
        </row>
        <row r="143">
          <cell r="E143">
            <v>135</v>
          </cell>
          <cell r="F143">
            <v>42.3</v>
          </cell>
          <cell r="G143">
            <v>44</v>
          </cell>
          <cell r="H143" t="str">
            <v>ООО "ОБЛСТРОЙ"</v>
          </cell>
        </row>
        <row r="144">
          <cell r="E144">
            <v>136</v>
          </cell>
          <cell r="F144">
            <v>62.5</v>
          </cell>
          <cell r="G144">
            <v>65.2</v>
          </cell>
          <cell r="H144" t="str">
            <v>ООО "ОБЛСТРОЙ"</v>
          </cell>
        </row>
        <row r="145">
          <cell r="E145">
            <v>137</v>
          </cell>
          <cell r="F145">
            <v>63</v>
          </cell>
          <cell r="G145">
            <v>65.7</v>
          </cell>
          <cell r="H145" t="str">
            <v>Александрович Андрей Валерьевич</v>
          </cell>
        </row>
        <row r="146">
          <cell r="E146">
            <v>138</v>
          </cell>
          <cell r="F146">
            <v>42.1</v>
          </cell>
          <cell r="G146">
            <v>43.8</v>
          </cell>
          <cell r="H146" t="str">
            <v>ООО "ОБЛСТРОЙ"</v>
          </cell>
        </row>
        <row r="147">
          <cell r="E147">
            <v>139</v>
          </cell>
          <cell r="F147">
            <v>43.8</v>
          </cell>
          <cell r="G147">
            <v>45.5</v>
          </cell>
          <cell r="H147" t="str">
            <v>ООО "ОБЛСТРОЙ"</v>
          </cell>
        </row>
        <row r="148">
          <cell r="E148">
            <v>140</v>
          </cell>
          <cell r="F148">
            <v>87.7</v>
          </cell>
          <cell r="G148">
            <v>91.5</v>
          </cell>
          <cell r="H148" t="str">
            <v>Синецкий Александр Николаевич</v>
          </cell>
        </row>
        <row r="149">
          <cell r="E149">
            <v>141</v>
          </cell>
          <cell r="F149">
            <v>87.8</v>
          </cell>
          <cell r="G149">
            <v>91.6</v>
          </cell>
          <cell r="H149" t="str">
            <v>ООО "ОБЛСТРОЙ"</v>
          </cell>
        </row>
        <row r="150">
          <cell r="E150">
            <v>142</v>
          </cell>
          <cell r="F150">
            <v>43.9</v>
          </cell>
          <cell r="G150">
            <v>45.6</v>
          </cell>
          <cell r="H150" t="str">
            <v>ООО "ОБЛСТРОЙ"</v>
          </cell>
        </row>
        <row r="151">
          <cell r="E151">
            <v>143</v>
          </cell>
          <cell r="F151">
            <v>42.2</v>
          </cell>
          <cell r="G151">
            <v>43.9</v>
          </cell>
          <cell r="H151" t="str">
            <v>ООО "ОБЛСТРОЙ"</v>
          </cell>
        </row>
        <row r="152">
          <cell r="E152">
            <v>144</v>
          </cell>
          <cell r="F152">
            <v>62.4</v>
          </cell>
          <cell r="G152">
            <v>65.099999999999994</v>
          </cell>
          <cell r="H152" t="str">
            <v>Кирюхин Михаил Александрович</v>
          </cell>
        </row>
        <row r="153">
          <cell r="E153">
            <v>145</v>
          </cell>
          <cell r="F153">
            <v>63.3</v>
          </cell>
          <cell r="G153">
            <v>66</v>
          </cell>
          <cell r="H153" t="str">
            <v>ООО "ОБЛСТРОЙ"</v>
          </cell>
        </row>
        <row r="154">
          <cell r="E154">
            <v>146</v>
          </cell>
          <cell r="F154">
            <v>41.8</v>
          </cell>
          <cell r="G154">
            <v>43.5</v>
          </cell>
          <cell r="H154" t="str">
            <v>ООО "ОБЛСТРОЙ"</v>
          </cell>
        </row>
        <row r="155">
          <cell r="E155">
            <v>147</v>
          </cell>
          <cell r="F155">
            <v>44.1</v>
          </cell>
          <cell r="G155">
            <v>45.8</v>
          </cell>
          <cell r="H155" t="str">
            <v>ООО "ОБЛСТРОЙ"</v>
          </cell>
        </row>
        <row r="156">
          <cell r="E156">
            <v>148</v>
          </cell>
          <cell r="F156">
            <v>87.7</v>
          </cell>
          <cell r="G156">
            <v>91.5</v>
          </cell>
          <cell r="H156" t="str">
            <v>Константинов Михаил Владимирович</v>
          </cell>
        </row>
        <row r="157">
          <cell r="E157">
            <v>149</v>
          </cell>
          <cell r="F157">
            <v>87.9</v>
          </cell>
          <cell r="G157">
            <v>91.7</v>
          </cell>
          <cell r="H157" t="str">
            <v>ООО "ОБЛСТРОЙ"</v>
          </cell>
        </row>
        <row r="158">
          <cell r="E158">
            <v>150</v>
          </cell>
          <cell r="F158">
            <v>44</v>
          </cell>
          <cell r="G158">
            <v>45.7</v>
          </cell>
          <cell r="H158" t="str">
            <v>ООО "ОБЛСТРОЙ"</v>
          </cell>
        </row>
        <row r="159">
          <cell r="E159">
            <v>151</v>
          </cell>
          <cell r="F159">
            <v>42.2</v>
          </cell>
          <cell r="G159">
            <v>43.9</v>
          </cell>
          <cell r="H159" t="str">
            <v>ООО "ОБЛСТРОЙ"</v>
          </cell>
        </row>
        <row r="160">
          <cell r="E160">
            <v>152</v>
          </cell>
          <cell r="F160">
            <v>62.7</v>
          </cell>
          <cell r="G160">
            <v>65.400000000000006</v>
          </cell>
          <cell r="H160" t="str">
            <v>У ДяньДань</v>
          </cell>
        </row>
        <row r="161">
          <cell r="E161">
            <v>153</v>
          </cell>
          <cell r="F161">
            <v>63.2</v>
          </cell>
          <cell r="G161">
            <v>65.900000000000006</v>
          </cell>
          <cell r="H161" t="str">
            <v>Шималян Карен Саркисович</v>
          </cell>
        </row>
        <row r="162">
          <cell r="E162">
            <v>154</v>
          </cell>
          <cell r="F162">
            <v>41.9</v>
          </cell>
          <cell r="G162">
            <v>43.6</v>
          </cell>
          <cell r="H162" t="str">
            <v>ООО "ОБЛСТРОЙ"</v>
          </cell>
        </row>
        <row r="163">
          <cell r="E163">
            <v>155</v>
          </cell>
          <cell r="F163">
            <v>43.8</v>
          </cell>
          <cell r="G163">
            <v>45.5</v>
          </cell>
          <cell r="H163" t="str">
            <v>Кирильцева Елена Ивановна</v>
          </cell>
        </row>
        <row r="164">
          <cell r="E164">
            <v>156</v>
          </cell>
          <cell r="F164">
            <v>87.8</v>
          </cell>
          <cell r="G164">
            <v>91.6</v>
          </cell>
          <cell r="H164" t="str">
            <v>Мдивани Тенгиз Валерьевич</v>
          </cell>
        </row>
        <row r="165">
          <cell r="E165">
            <v>157</v>
          </cell>
          <cell r="F165">
            <v>87.6</v>
          </cell>
          <cell r="G165">
            <v>91.4</v>
          </cell>
          <cell r="H165" t="str">
            <v>Мамлеев Ренат Равильевич</v>
          </cell>
        </row>
        <row r="166">
          <cell r="E166">
            <v>158</v>
          </cell>
          <cell r="F166">
            <v>44</v>
          </cell>
          <cell r="G166">
            <v>45.7</v>
          </cell>
          <cell r="H166" t="str">
            <v>Максимова Светлана Николаевна</v>
          </cell>
        </row>
        <row r="167">
          <cell r="E167">
            <v>159</v>
          </cell>
          <cell r="F167">
            <v>42.1</v>
          </cell>
          <cell r="G167">
            <v>43.8</v>
          </cell>
          <cell r="H167" t="str">
            <v>ООО "ОБЛСТРОЙ"</v>
          </cell>
        </row>
        <row r="168">
          <cell r="E168">
            <v>160</v>
          </cell>
          <cell r="F168">
            <v>62.8</v>
          </cell>
          <cell r="G168">
            <v>65.5</v>
          </cell>
          <cell r="H168" t="str">
            <v>Буйницкая Ольга Дмитриевна</v>
          </cell>
        </row>
        <row r="169">
          <cell r="E169">
            <v>161</v>
          </cell>
          <cell r="F169">
            <v>63</v>
          </cell>
          <cell r="G169">
            <v>65.7</v>
          </cell>
          <cell r="H169" t="str">
            <v>ООО "ОБЛСТРОЙ"</v>
          </cell>
        </row>
        <row r="170">
          <cell r="E170">
            <v>162</v>
          </cell>
          <cell r="F170">
            <v>41.9</v>
          </cell>
          <cell r="G170">
            <v>43.6</v>
          </cell>
          <cell r="H170" t="str">
            <v>ООО "ОБЛСТРОЙ"</v>
          </cell>
        </row>
        <row r="171">
          <cell r="E171">
            <v>163</v>
          </cell>
          <cell r="F171">
            <v>43.7</v>
          </cell>
          <cell r="G171">
            <v>45.4</v>
          </cell>
          <cell r="H171" t="str">
            <v>ООО "ОБЛСТРОЙ"</v>
          </cell>
        </row>
        <row r="172">
          <cell r="E172">
            <v>164</v>
          </cell>
          <cell r="F172">
            <v>87.5</v>
          </cell>
          <cell r="G172">
            <v>91.3</v>
          </cell>
          <cell r="H172" t="str">
            <v>Когут Татьяна Геннадьевна</v>
          </cell>
        </row>
        <row r="173">
          <cell r="E173">
            <v>165</v>
          </cell>
          <cell r="F173">
            <v>87.4</v>
          </cell>
          <cell r="G173">
            <v>91.2</v>
          </cell>
          <cell r="H173" t="str">
            <v>Тиняев Роман Павлович</v>
          </cell>
        </row>
        <row r="174">
          <cell r="E174">
            <v>166</v>
          </cell>
          <cell r="F174">
            <v>44</v>
          </cell>
          <cell r="G174">
            <v>45.7</v>
          </cell>
          <cell r="H174" t="str">
            <v>ООО "ОБЛСТРОЙ"</v>
          </cell>
        </row>
        <row r="175">
          <cell r="E175">
            <v>167</v>
          </cell>
          <cell r="F175">
            <v>42.1</v>
          </cell>
          <cell r="G175">
            <v>43.8</v>
          </cell>
          <cell r="H175" t="str">
            <v>ООО "ОБЛСТРОЙ"</v>
          </cell>
        </row>
        <row r="176">
          <cell r="E176">
            <v>168</v>
          </cell>
          <cell r="F176">
            <v>62.2</v>
          </cell>
          <cell r="G176">
            <v>64.900000000000006</v>
          </cell>
          <cell r="H176" t="str">
            <v>Грибов Евгений Викторович, Колыванова Мария Игоревна</v>
          </cell>
        </row>
        <row r="177">
          <cell r="E177">
            <v>169</v>
          </cell>
          <cell r="F177">
            <v>62.8</v>
          </cell>
          <cell r="G177">
            <v>65.5</v>
          </cell>
          <cell r="H177" t="str">
            <v>ООО "ОБЛСТРОЙ"</v>
          </cell>
        </row>
        <row r="178">
          <cell r="E178">
            <v>170</v>
          </cell>
          <cell r="F178">
            <v>41.8</v>
          </cell>
          <cell r="G178">
            <v>43.5</v>
          </cell>
          <cell r="H178" t="str">
            <v>ООО "ОБЛСТРОЙ"</v>
          </cell>
        </row>
        <row r="179">
          <cell r="E179">
            <v>171</v>
          </cell>
          <cell r="F179">
            <v>43.9</v>
          </cell>
          <cell r="G179">
            <v>45.6</v>
          </cell>
          <cell r="H179" t="str">
            <v>ООО "ОБЛСТРОЙ"</v>
          </cell>
        </row>
        <row r="180">
          <cell r="E180">
            <v>172</v>
          </cell>
          <cell r="F180">
            <v>87.2</v>
          </cell>
          <cell r="G180">
            <v>91</v>
          </cell>
          <cell r="H180" t="str">
            <v>Червоная Оксана Александровна</v>
          </cell>
        </row>
        <row r="181">
          <cell r="E181">
            <v>173</v>
          </cell>
          <cell r="F181">
            <v>87.1</v>
          </cell>
          <cell r="G181">
            <v>90.9</v>
          </cell>
          <cell r="H181" t="str">
            <v>Ерицян Давид Степанович</v>
          </cell>
        </row>
        <row r="182">
          <cell r="E182">
            <v>174</v>
          </cell>
          <cell r="F182">
            <v>43.7</v>
          </cell>
          <cell r="G182">
            <v>45.4</v>
          </cell>
          <cell r="H182" t="str">
            <v>ООО "ОБЛСТРОЙ"</v>
          </cell>
        </row>
        <row r="183">
          <cell r="E183">
            <v>175</v>
          </cell>
          <cell r="F183">
            <v>42.1</v>
          </cell>
          <cell r="G183">
            <v>43.8</v>
          </cell>
          <cell r="H183" t="str">
            <v>ООО "ОБЛСТРОЙ"</v>
          </cell>
        </row>
        <row r="184">
          <cell r="E184">
            <v>176</v>
          </cell>
          <cell r="F184">
            <v>62.1</v>
          </cell>
          <cell r="G184">
            <v>64.8</v>
          </cell>
          <cell r="H184" t="str">
            <v>Якубова Элина Нурутдиновна</v>
          </cell>
        </row>
        <row r="185">
          <cell r="E185">
            <v>177</v>
          </cell>
          <cell r="F185">
            <v>62.7</v>
          </cell>
          <cell r="G185">
            <v>65.400000000000006</v>
          </cell>
          <cell r="H185" t="str">
            <v>Легоньков Сергей Владимирович</v>
          </cell>
        </row>
        <row r="186">
          <cell r="E186">
            <v>178</v>
          </cell>
          <cell r="F186">
            <v>41.9</v>
          </cell>
          <cell r="G186">
            <v>43.6</v>
          </cell>
          <cell r="H186" t="str">
            <v>ООО "ОБЛСТРОЙ"</v>
          </cell>
        </row>
        <row r="187">
          <cell r="E187">
            <v>179</v>
          </cell>
          <cell r="F187">
            <v>43.6</v>
          </cell>
          <cell r="G187">
            <v>45.3</v>
          </cell>
          <cell r="H187" t="str">
            <v>Кузьмин Анатолий Михайлович</v>
          </cell>
        </row>
        <row r="188">
          <cell r="E188">
            <v>180</v>
          </cell>
          <cell r="F188">
            <v>87.2</v>
          </cell>
          <cell r="G188">
            <v>91</v>
          </cell>
          <cell r="H188" t="str">
            <v>Чернецов Андрей Петрович</v>
          </cell>
        </row>
        <row r="189">
          <cell r="E189">
            <v>181</v>
          </cell>
          <cell r="F189">
            <v>87.2</v>
          </cell>
          <cell r="G189">
            <v>91</v>
          </cell>
          <cell r="H189" t="str">
            <v>Кострюкова Кристина Петровна</v>
          </cell>
        </row>
        <row r="190">
          <cell r="E190">
            <v>182</v>
          </cell>
          <cell r="F190">
            <v>44</v>
          </cell>
          <cell r="G190">
            <v>45.7</v>
          </cell>
          <cell r="H190" t="str">
            <v>Корнеева Татьяна Васильевна</v>
          </cell>
        </row>
        <row r="191">
          <cell r="E191">
            <v>183</v>
          </cell>
          <cell r="F191">
            <v>42</v>
          </cell>
          <cell r="G191">
            <v>43.7</v>
          </cell>
          <cell r="H191" t="str">
            <v>ООО "ОБЛСТРОЙ"</v>
          </cell>
        </row>
        <row r="192">
          <cell r="E192">
            <v>184</v>
          </cell>
          <cell r="F192">
            <v>62</v>
          </cell>
          <cell r="G192">
            <v>64.7</v>
          </cell>
          <cell r="H192" t="str">
            <v>Айтакова Елена Викторовна</v>
          </cell>
        </row>
        <row r="193">
          <cell r="E193">
            <v>185</v>
          </cell>
          <cell r="F193">
            <v>62.8</v>
          </cell>
          <cell r="G193">
            <v>65.5</v>
          </cell>
          <cell r="H193" t="str">
            <v>Сурков Павел Александрович</v>
          </cell>
        </row>
        <row r="194">
          <cell r="E194">
            <v>186</v>
          </cell>
          <cell r="F194">
            <v>42</v>
          </cell>
          <cell r="G194">
            <v>43.7</v>
          </cell>
          <cell r="H194" t="str">
            <v>ООО "ОБЛСТРОЙ"</v>
          </cell>
        </row>
        <row r="195">
          <cell r="E195">
            <v>187</v>
          </cell>
          <cell r="F195">
            <v>43.9</v>
          </cell>
          <cell r="G195">
            <v>45.6</v>
          </cell>
          <cell r="H195" t="str">
            <v>Светланов Роман Романович</v>
          </cell>
        </row>
        <row r="196">
          <cell r="E196">
            <v>188</v>
          </cell>
          <cell r="F196">
            <v>87.1</v>
          </cell>
          <cell r="G196">
            <v>90.9</v>
          </cell>
          <cell r="H196" t="str">
            <v>Зябрев Василий Ильич, Вовин Елена Геннадиевна</v>
          </cell>
        </row>
        <row r="197">
          <cell r="E197">
            <v>189</v>
          </cell>
          <cell r="F197">
            <v>87.4</v>
          </cell>
          <cell r="G197">
            <v>91.2</v>
          </cell>
          <cell r="H197" t="str">
            <v>ООО "ОБЛСТРОЙ"</v>
          </cell>
        </row>
        <row r="198">
          <cell r="E198">
            <v>190</v>
          </cell>
          <cell r="F198">
            <v>44</v>
          </cell>
          <cell r="G198">
            <v>45.7</v>
          </cell>
          <cell r="H198" t="str">
            <v>ООО "ОБЛСТРОЙ"</v>
          </cell>
        </row>
        <row r="199">
          <cell r="E199">
            <v>191</v>
          </cell>
          <cell r="F199">
            <v>42.1</v>
          </cell>
          <cell r="G199">
            <v>43.8</v>
          </cell>
          <cell r="H199" t="str">
            <v>Сергеева Екатерина Ивановна</v>
          </cell>
        </row>
        <row r="200">
          <cell r="E200">
            <v>192</v>
          </cell>
          <cell r="F200">
            <v>62.2</v>
          </cell>
          <cell r="G200">
            <v>64.900000000000006</v>
          </cell>
          <cell r="H200" t="str">
            <v>Сапронов Дмитрий Игоревич</v>
          </cell>
        </row>
        <row r="201">
          <cell r="E201">
            <v>193</v>
          </cell>
          <cell r="F201">
            <v>63.4</v>
          </cell>
          <cell r="G201">
            <v>66.099999999999994</v>
          </cell>
          <cell r="H201" t="str">
            <v>ООО "ОБЛСТРОЙ"</v>
          </cell>
        </row>
        <row r="202">
          <cell r="E202">
            <v>194</v>
          </cell>
          <cell r="F202">
            <v>42.3</v>
          </cell>
          <cell r="G202">
            <v>44</v>
          </cell>
          <cell r="H202" t="str">
            <v>Шамов Александр Владимирович, Щамова Римма Ибрагимовна</v>
          </cell>
        </row>
        <row r="203">
          <cell r="E203">
            <v>195</v>
          </cell>
          <cell r="F203">
            <v>44.9</v>
          </cell>
          <cell r="G203">
            <v>46.6</v>
          </cell>
          <cell r="H203" t="str">
            <v>Рябкова Анастасия Максимовна</v>
          </cell>
        </row>
        <row r="204">
          <cell r="E204">
            <v>196</v>
          </cell>
          <cell r="F204">
            <v>88.4</v>
          </cell>
          <cell r="G204">
            <v>92.2</v>
          </cell>
          <cell r="H204" t="str">
            <v>ООО "ОБЛСТРОЙ"</v>
          </cell>
        </row>
        <row r="205">
          <cell r="E205">
            <v>197</v>
          </cell>
          <cell r="F205">
            <v>47.1</v>
          </cell>
          <cell r="G205">
            <v>48.9</v>
          </cell>
          <cell r="H205" t="str">
            <v>Вилков Максим Владимирович, Вилкова Светлана Валерьевна</v>
          </cell>
        </row>
        <row r="206">
          <cell r="E206">
            <v>198</v>
          </cell>
          <cell r="F206">
            <v>86.7</v>
          </cell>
          <cell r="G206">
            <v>90.4</v>
          </cell>
          <cell r="H206" t="str">
            <v>ООО "ОБЛСТРОЙ"</v>
          </cell>
        </row>
        <row r="207">
          <cell r="E207">
            <v>199</v>
          </cell>
          <cell r="F207">
            <v>43.3</v>
          </cell>
          <cell r="G207">
            <v>45</v>
          </cell>
          <cell r="H207" t="str">
            <v>Юрченко Павел Андреевич</v>
          </cell>
        </row>
        <row r="208">
          <cell r="E208">
            <v>200</v>
          </cell>
          <cell r="F208">
            <v>63.1</v>
          </cell>
          <cell r="G208">
            <v>65.8</v>
          </cell>
          <cell r="H208" t="str">
            <v>Шевырев Дмитрий Александрович</v>
          </cell>
        </row>
        <row r="209">
          <cell r="E209">
            <v>201</v>
          </cell>
          <cell r="F209">
            <v>63.6</v>
          </cell>
          <cell r="G209">
            <v>66.3</v>
          </cell>
          <cell r="H209" t="str">
            <v>ООО "ОБЛСТРОЙ"</v>
          </cell>
        </row>
        <row r="210">
          <cell r="E210">
            <v>202</v>
          </cell>
          <cell r="F210">
            <v>43.3</v>
          </cell>
          <cell r="G210">
            <v>45</v>
          </cell>
          <cell r="H210" t="str">
            <v>Ковригина Ольга Ивановна</v>
          </cell>
        </row>
        <row r="211">
          <cell r="E211">
            <v>203</v>
          </cell>
          <cell r="F211">
            <v>44.5</v>
          </cell>
          <cell r="G211">
            <v>46.2</v>
          </cell>
          <cell r="H211" t="str">
            <v>ООО "ОБЛСТРОЙ"</v>
          </cell>
        </row>
        <row r="212">
          <cell r="E212">
            <v>204</v>
          </cell>
          <cell r="F212">
            <v>88.1</v>
          </cell>
          <cell r="G212">
            <v>91.9</v>
          </cell>
          <cell r="H212" t="str">
            <v>ООО "ОБЛСТРОЙ"</v>
          </cell>
        </row>
        <row r="213">
          <cell r="E213">
            <v>205</v>
          </cell>
          <cell r="F213">
            <v>46.3</v>
          </cell>
          <cell r="G213">
            <v>48.1</v>
          </cell>
          <cell r="H213" t="str">
            <v>Ибайдуллаев Умед Саидмурадович</v>
          </cell>
        </row>
        <row r="214">
          <cell r="E214">
            <v>206</v>
          </cell>
          <cell r="F214">
            <v>86.2</v>
          </cell>
          <cell r="G214">
            <v>89.9</v>
          </cell>
          <cell r="H214" t="str">
            <v>ООО "ОБЛСТРОЙ"</v>
          </cell>
        </row>
        <row r="215">
          <cell r="E215">
            <v>207</v>
          </cell>
          <cell r="F215">
            <v>42.9</v>
          </cell>
          <cell r="G215">
            <v>44.6</v>
          </cell>
          <cell r="H215" t="str">
            <v>Бузаев Роман Евгеньевич</v>
          </cell>
        </row>
        <row r="216">
          <cell r="E216">
            <v>208</v>
          </cell>
          <cell r="F216">
            <v>62.9</v>
          </cell>
          <cell r="G216">
            <v>65.599999999999994</v>
          </cell>
          <cell r="H216" t="str">
            <v>Подозеров Максим Александрович</v>
          </cell>
        </row>
        <row r="217">
          <cell r="E217">
            <v>209</v>
          </cell>
          <cell r="F217">
            <v>63.4</v>
          </cell>
          <cell r="G217">
            <v>66.099999999999994</v>
          </cell>
          <cell r="H217" t="str">
            <v>ООО "ОБЛСТРОЙ"</v>
          </cell>
        </row>
        <row r="218">
          <cell r="E218">
            <v>210</v>
          </cell>
          <cell r="F218">
            <v>42.4</v>
          </cell>
          <cell r="G218">
            <v>44.1</v>
          </cell>
          <cell r="H218" t="str">
            <v>Савченков Игорь Николаевич, Савченкова Ирина Юрьевна</v>
          </cell>
        </row>
        <row r="219">
          <cell r="E219">
            <v>211</v>
          </cell>
          <cell r="F219">
            <v>44.3</v>
          </cell>
          <cell r="G219">
            <v>46</v>
          </cell>
          <cell r="H219" t="str">
            <v>ООО "ОБЛСТРОЙ"</v>
          </cell>
        </row>
        <row r="220">
          <cell r="E220">
            <v>212</v>
          </cell>
          <cell r="F220">
            <v>88.3</v>
          </cell>
          <cell r="G220">
            <v>92.1</v>
          </cell>
          <cell r="H220" t="str">
            <v xml:space="preserve">Фадеева Ирина Вячеславовна </v>
          </cell>
        </row>
        <row r="221">
          <cell r="E221">
            <v>213</v>
          </cell>
          <cell r="F221">
            <v>46.1</v>
          </cell>
          <cell r="G221">
            <v>47.9</v>
          </cell>
          <cell r="H221" t="str">
            <v>Белоконь Сергей Михайлович, Белоконь Анастасия Алексеевна</v>
          </cell>
        </row>
        <row r="222">
          <cell r="E222">
            <v>214</v>
          </cell>
          <cell r="F222">
            <v>85.6</v>
          </cell>
          <cell r="G222">
            <v>89.3</v>
          </cell>
          <cell r="H222" t="str">
            <v>ООО "ОБЛСТРОЙ"</v>
          </cell>
        </row>
        <row r="223">
          <cell r="E223">
            <v>215</v>
          </cell>
          <cell r="F223">
            <v>42.4</v>
          </cell>
          <cell r="G223">
            <v>44.1</v>
          </cell>
          <cell r="H223" t="str">
            <v>Бесонова Диана Андреевна</v>
          </cell>
        </row>
        <row r="224">
          <cell r="E224">
            <v>216</v>
          </cell>
          <cell r="F224">
            <v>62.5</v>
          </cell>
          <cell r="G224">
            <v>65.2</v>
          </cell>
          <cell r="H224" t="str">
            <v>ООО "ОБЛСТРОЙ"</v>
          </cell>
        </row>
        <row r="225">
          <cell r="E225">
            <v>217</v>
          </cell>
          <cell r="F225">
            <v>63.2</v>
          </cell>
          <cell r="G225">
            <v>65.900000000000006</v>
          </cell>
          <cell r="H225" t="str">
            <v>ООО "ОБЛСТРОЙ"</v>
          </cell>
        </row>
        <row r="226">
          <cell r="E226">
            <v>218</v>
          </cell>
          <cell r="F226">
            <v>42.3</v>
          </cell>
          <cell r="G226">
            <v>44</v>
          </cell>
          <cell r="H226" t="str">
            <v>ООО "ОБЛСТРОЙ"</v>
          </cell>
        </row>
        <row r="227">
          <cell r="E227">
            <v>219</v>
          </cell>
          <cell r="F227">
            <v>44.3</v>
          </cell>
          <cell r="G227">
            <v>46</v>
          </cell>
          <cell r="H227" t="str">
            <v>ООО "ОБЛСТРОЙ"</v>
          </cell>
        </row>
        <row r="228">
          <cell r="E228">
            <v>220</v>
          </cell>
          <cell r="F228">
            <v>88.1</v>
          </cell>
          <cell r="G228">
            <v>91.9</v>
          </cell>
          <cell r="H228" t="str">
            <v>ООО "ОБЛСТРОЙ"</v>
          </cell>
        </row>
        <row r="229">
          <cell r="E229">
            <v>221</v>
          </cell>
          <cell r="F229">
            <v>46.4</v>
          </cell>
          <cell r="G229">
            <v>48.2</v>
          </cell>
          <cell r="H229" t="str">
            <v>Безручкина Ирина Сергеевна</v>
          </cell>
        </row>
        <row r="230">
          <cell r="E230">
            <v>222</v>
          </cell>
          <cell r="F230">
            <v>85.6</v>
          </cell>
          <cell r="G230">
            <v>89.3</v>
          </cell>
          <cell r="H230" t="str">
            <v>ООО "ОБЛСТРОЙ"</v>
          </cell>
        </row>
        <row r="231">
          <cell r="E231">
            <v>223</v>
          </cell>
          <cell r="F231">
            <v>42.5</v>
          </cell>
          <cell r="G231">
            <v>44.2</v>
          </cell>
          <cell r="H231" t="str">
            <v>Моисей Карина Андреевна</v>
          </cell>
        </row>
        <row r="232">
          <cell r="E232">
            <v>224</v>
          </cell>
          <cell r="F232">
            <v>62.7</v>
          </cell>
          <cell r="G232">
            <v>65.400000000000006</v>
          </cell>
          <cell r="H232" t="str">
            <v>Сайнуков Алексей Сергеевич</v>
          </cell>
        </row>
        <row r="233">
          <cell r="E233">
            <v>225</v>
          </cell>
          <cell r="F233">
            <v>63.1</v>
          </cell>
          <cell r="G233">
            <v>65.8</v>
          </cell>
          <cell r="H233" t="str">
            <v>Ярославская Людмила Анатольевна</v>
          </cell>
        </row>
        <row r="234">
          <cell r="E234">
            <v>226</v>
          </cell>
          <cell r="F234">
            <v>42.2</v>
          </cell>
          <cell r="G234">
            <v>43.9</v>
          </cell>
          <cell r="H234" t="str">
            <v>Давыденко Михаил Михайлович</v>
          </cell>
        </row>
        <row r="235">
          <cell r="E235">
            <v>227</v>
          </cell>
          <cell r="F235">
            <v>43.9</v>
          </cell>
          <cell r="G235">
            <v>45.6</v>
          </cell>
          <cell r="H235" t="str">
            <v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v>
          </cell>
        </row>
        <row r="236">
          <cell r="E236">
            <v>228</v>
          </cell>
          <cell r="F236">
            <v>88.2</v>
          </cell>
          <cell r="G236">
            <v>92</v>
          </cell>
          <cell r="H236" t="str">
            <v>Махонин Ярослав Алексеевич</v>
          </cell>
        </row>
        <row r="237">
          <cell r="E237">
            <v>229</v>
          </cell>
          <cell r="F237">
            <v>46.8</v>
          </cell>
          <cell r="G237">
            <v>48.6</v>
          </cell>
          <cell r="H237" t="str">
            <v>Немкова Светлана Нестеровна</v>
          </cell>
        </row>
        <row r="238">
          <cell r="E238">
            <v>230</v>
          </cell>
          <cell r="F238">
            <v>85.1</v>
          </cell>
          <cell r="G238">
            <v>88.8</v>
          </cell>
          <cell r="H238" t="str">
            <v>ООО "ОБЛСТРОЙ"</v>
          </cell>
        </row>
        <row r="239">
          <cell r="E239">
            <v>231</v>
          </cell>
          <cell r="F239">
            <v>42</v>
          </cell>
          <cell r="G239">
            <v>43.7</v>
          </cell>
          <cell r="H239" t="str">
            <v>Сандберг Галина Ивановна, Воробьев Федор Александрович</v>
          </cell>
        </row>
        <row r="240">
          <cell r="E240">
            <v>232</v>
          </cell>
          <cell r="F240">
            <v>62.9</v>
          </cell>
          <cell r="G240">
            <v>65.599999999999994</v>
          </cell>
          <cell r="H240" t="str">
            <v>Ровенский Антон Сергеевич</v>
          </cell>
        </row>
        <row r="241">
          <cell r="E241">
            <v>233</v>
          </cell>
          <cell r="F241">
            <v>63.1</v>
          </cell>
          <cell r="G241">
            <v>65.8</v>
          </cell>
          <cell r="H241" t="str">
            <v>ООО "ОБЛСТРОЙ"</v>
          </cell>
        </row>
        <row r="242">
          <cell r="E242">
            <v>234</v>
          </cell>
          <cell r="F242">
            <v>42</v>
          </cell>
          <cell r="G242">
            <v>43.7</v>
          </cell>
          <cell r="H242" t="str">
            <v>ООО "ОБЛСТРОЙ"</v>
          </cell>
        </row>
        <row r="243">
          <cell r="E243">
            <v>235</v>
          </cell>
          <cell r="F243">
            <v>44</v>
          </cell>
          <cell r="G243">
            <v>45.7</v>
          </cell>
          <cell r="H243" t="str">
            <v>ООО "ОБЛСТРОЙ"</v>
          </cell>
        </row>
        <row r="244">
          <cell r="E244">
            <v>236</v>
          </cell>
          <cell r="F244">
            <v>88.5</v>
          </cell>
          <cell r="G244">
            <v>92.3</v>
          </cell>
          <cell r="H244" t="str">
            <v>Свеклов Андрей Алексеевич, Свеклова Оксана Валериановна</v>
          </cell>
        </row>
        <row r="245">
          <cell r="E245">
            <v>237</v>
          </cell>
          <cell r="F245">
            <v>46.4</v>
          </cell>
          <cell r="G245">
            <v>48.2</v>
          </cell>
          <cell r="H245" t="str">
            <v>Ставицкая Ольга Михайловна</v>
          </cell>
        </row>
        <row r="246">
          <cell r="E246">
            <v>238</v>
          </cell>
          <cell r="F246">
            <v>84.9</v>
          </cell>
          <cell r="G246">
            <v>88.6</v>
          </cell>
          <cell r="H246" t="str">
            <v>Алампиев Андрей Анатольевич, Алампиева Елена Александровна</v>
          </cell>
        </row>
        <row r="247">
          <cell r="E247">
            <v>239</v>
          </cell>
          <cell r="F247">
            <v>42.1</v>
          </cell>
          <cell r="G247">
            <v>43.8</v>
          </cell>
          <cell r="H247" t="str">
            <v>ООО "ОБЛСТРОЙ"</v>
          </cell>
        </row>
        <row r="248">
          <cell r="E248">
            <v>240</v>
          </cell>
          <cell r="F248">
            <v>63</v>
          </cell>
          <cell r="G248">
            <v>65.7</v>
          </cell>
          <cell r="H248" t="str">
            <v>ООО "ОБЛСТРОЙ"</v>
          </cell>
        </row>
        <row r="249">
          <cell r="E249">
            <v>241</v>
          </cell>
          <cell r="F249">
            <v>63.1</v>
          </cell>
          <cell r="G249">
            <v>65.8</v>
          </cell>
          <cell r="H249" t="str">
            <v>ООО "ОБЛСТРОЙ"</v>
          </cell>
        </row>
        <row r="250">
          <cell r="E250">
            <v>242</v>
          </cell>
          <cell r="F250">
            <v>42.1</v>
          </cell>
          <cell r="G250">
            <v>43.8</v>
          </cell>
          <cell r="H250" t="str">
            <v>Грабовенко Галина Евгеньевна</v>
          </cell>
        </row>
        <row r="251">
          <cell r="E251">
            <v>243</v>
          </cell>
          <cell r="F251">
            <v>43.7</v>
          </cell>
          <cell r="G251">
            <v>45.4</v>
          </cell>
          <cell r="H251" t="str">
            <v>Рощина Софья Андреевна</v>
          </cell>
        </row>
        <row r="252">
          <cell r="E252">
            <v>244</v>
          </cell>
          <cell r="F252">
            <v>88.9</v>
          </cell>
          <cell r="G252">
            <v>92.7</v>
          </cell>
          <cell r="H252" t="str">
            <v>ООО "ОБЛСТРОЙ"</v>
          </cell>
        </row>
        <row r="253">
          <cell r="E253">
            <v>245</v>
          </cell>
          <cell r="F253">
            <v>46.6</v>
          </cell>
          <cell r="G253">
            <v>48.4</v>
          </cell>
          <cell r="H253" t="str">
            <v>Ковалева Галина Владимировна</v>
          </cell>
        </row>
        <row r="254">
          <cell r="E254">
            <v>246</v>
          </cell>
          <cell r="F254">
            <v>85.1</v>
          </cell>
          <cell r="G254">
            <v>88.8</v>
          </cell>
          <cell r="H254" t="str">
            <v>ООО "ОБЛСТРОЙ"</v>
          </cell>
        </row>
        <row r="255">
          <cell r="E255">
            <v>247</v>
          </cell>
          <cell r="F255">
            <v>41.9</v>
          </cell>
          <cell r="G255">
            <v>43.6</v>
          </cell>
          <cell r="H255" t="str">
            <v>Большаков Александр Александрович</v>
          </cell>
        </row>
        <row r="256">
          <cell r="E256">
            <v>248</v>
          </cell>
          <cell r="F256">
            <v>62.8</v>
          </cell>
          <cell r="G256">
            <v>65.5</v>
          </cell>
          <cell r="H256" t="str">
            <v>Мазов Александр Дмитриевич</v>
          </cell>
        </row>
        <row r="257">
          <cell r="E257">
            <v>249</v>
          </cell>
          <cell r="F257">
            <v>62.8</v>
          </cell>
          <cell r="G257">
            <v>65.5</v>
          </cell>
          <cell r="H257" t="str">
            <v>ООО "ОБЛСТРОЙ"</v>
          </cell>
        </row>
        <row r="258">
          <cell r="E258">
            <v>250</v>
          </cell>
          <cell r="F258">
            <v>41.9</v>
          </cell>
          <cell r="G258">
            <v>43.6</v>
          </cell>
          <cell r="H258" t="str">
            <v>ООО "ОБЛСТРОЙ"</v>
          </cell>
        </row>
        <row r="259">
          <cell r="E259">
            <v>251</v>
          </cell>
          <cell r="F259">
            <v>43.6</v>
          </cell>
          <cell r="G259">
            <v>45.3</v>
          </cell>
          <cell r="H259" t="str">
            <v>ООО "ОБЛСТРОЙ"</v>
          </cell>
        </row>
        <row r="260">
          <cell r="E260">
            <v>252</v>
          </cell>
          <cell r="F260">
            <v>87.8</v>
          </cell>
          <cell r="G260">
            <v>91.6</v>
          </cell>
          <cell r="H260" t="str">
            <v>Салманов Ширали Салман Оглы</v>
          </cell>
        </row>
        <row r="261">
          <cell r="E261">
            <v>253</v>
          </cell>
          <cell r="F261">
            <v>87.8</v>
          </cell>
          <cell r="G261">
            <v>91.6</v>
          </cell>
          <cell r="H261" t="str">
            <v>Кудинова Надежда Ивановна</v>
          </cell>
        </row>
        <row r="262">
          <cell r="E262">
            <v>254</v>
          </cell>
          <cell r="F262">
            <v>43.6</v>
          </cell>
          <cell r="G262">
            <v>45.3</v>
          </cell>
          <cell r="H262" t="str">
            <v>Кудряшова Наталья Витальевна</v>
          </cell>
        </row>
        <row r="263">
          <cell r="E263">
            <v>255</v>
          </cell>
          <cell r="F263">
            <v>41.8</v>
          </cell>
          <cell r="G263">
            <v>43.5</v>
          </cell>
          <cell r="H263" t="str">
            <v>Большаков Александр Александрович</v>
          </cell>
        </row>
        <row r="264">
          <cell r="E264">
            <v>256</v>
          </cell>
          <cell r="F264">
            <v>62.4</v>
          </cell>
          <cell r="G264">
            <v>65.099999999999994</v>
          </cell>
          <cell r="H264" t="str">
            <v>Паронова Елена Александровна</v>
          </cell>
        </row>
        <row r="265">
          <cell r="E265">
            <v>257</v>
          </cell>
          <cell r="F265">
            <v>62.9</v>
          </cell>
          <cell r="G265">
            <v>65.599999999999994</v>
          </cell>
          <cell r="H265" t="str">
            <v>ООО "ОБЛСТРОЙ"</v>
          </cell>
        </row>
        <row r="266">
          <cell r="E266">
            <v>258</v>
          </cell>
          <cell r="F266">
            <v>41.7</v>
          </cell>
          <cell r="G266">
            <v>43.4</v>
          </cell>
          <cell r="H266" t="str">
            <v>Максименко Екатерина Юрьевна</v>
          </cell>
        </row>
        <row r="267">
          <cell r="E267">
            <v>259</v>
          </cell>
          <cell r="F267">
            <v>43.6</v>
          </cell>
          <cell r="G267">
            <v>45.3</v>
          </cell>
          <cell r="H267" t="str">
            <v>Захаренков Евгений Владимирович</v>
          </cell>
        </row>
        <row r="268">
          <cell r="E268">
            <v>260</v>
          </cell>
          <cell r="F268">
            <v>87.6</v>
          </cell>
          <cell r="G268">
            <v>91.4</v>
          </cell>
          <cell r="H268" t="str">
            <v>Айвазян Елена Лендрушевна</v>
          </cell>
        </row>
        <row r="269">
          <cell r="E269">
            <v>261</v>
          </cell>
          <cell r="F269">
            <v>87.3</v>
          </cell>
          <cell r="G269">
            <v>91.1</v>
          </cell>
          <cell r="H269" t="str">
            <v>Криворотов Геннадий Иванович</v>
          </cell>
        </row>
        <row r="270">
          <cell r="E270">
            <v>262</v>
          </cell>
          <cell r="F270">
            <v>43.5</v>
          </cell>
          <cell r="G270">
            <v>45.2</v>
          </cell>
          <cell r="H270" t="str">
            <v>Казарян Гарегин Эдуаржович, Казарян Инга Владимировна</v>
          </cell>
        </row>
        <row r="271">
          <cell r="E271">
            <v>263</v>
          </cell>
          <cell r="F271">
            <v>41.8</v>
          </cell>
          <cell r="G271">
            <v>43.5</v>
          </cell>
          <cell r="H271" t="str">
            <v>Литвин Лариса Александровна, Щепелева Марина Николаевна</v>
          </cell>
        </row>
        <row r="272">
          <cell r="E272">
            <v>264</v>
          </cell>
          <cell r="F272">
            <v>62.2</v>
          </cell>
          <cell r="G272">
            <v>64.900000000000006</v>
          </cell>
          <cell r="H272" t="str">
            <v>ООО "ОБЛСТРОЙ"</v>
          </cell>
        </row>
        <row r="273">
          <cell r="E273">
            <v>265</v>
          </cell>
          <cell r="F273">
            <v>62.8</v>
          </cell>
          <cell r="G273">
            <v>65.5</v>
          </cell>
          <cell r="H273" t="str">
            <v>ООО "ОБЛСТРОЙ"</v>
          </cell>
        </row>
        <row r="274">
          <cell r="E274">
            <v>266</v>
          </cell>
          <cell r="F274">
            <v>41.8</v>
          </cell>
          <cell r="G274">
            <v>43.5</v>
          </cell>
          <cell r="H274" t="str">
            <v>Андрианова Юлия Петровна</v>
          </cell>
        </row>
        <row r="275">
          <cell r="E275">
            <v>267</v>
          </cell>
          <cell r="F275">
            <v>43.3</v>
          </cell>
          <cell r="G275">
            <v>45</v>
          </cell>
          <cell r="H275" t="str">
            <v>Макаренков Евгений Юрьевич</v>
          </cell>
        </row>
        <row r="276">
          <cell r="E276">
            <v>268</v>
          </cell>
          <cell r="F276">
            <v>88</v>
          </cell>
          <cell r="G276">
            <v>91.8</v>
          </cell>
          <cell r="H276" t="str">
            <v>Джафаров Руслан Тайярович</v>
          </cell>
        </row>
        <row r="277">
          <cell r="E277">
            <v>269</v>
          </cell>
          <cell r="F277">
            <v>87</v>
          </cell>
          <cell r="G277">
            <v>90.8</v>
          </cell>
          <cell r="H277" t="str">
            <v>ООО "ОБЛСТРОЙ"</v>
          </cell>
        </row>
        <row r="278">
          <cell r="E278">
            <v>270</v>
          </cell>
          <cell r="F278">
            <v>43.5</v>
          </cell>
          <cell r="G278">
            <v>45.2</v>
          </cell>
          <cell r="H278" t="str">
            <v>Захарова Алена Геннадьевна</v>
          </cell>
        </row>
        <row r="279">
          <cell r="E279">
            <v>271</v>
          </cell>
          <cell r="F279">
            <v>41.6</v>
          </cell>
          <cell r="G279">
            <v>43.3</v>
          </cell>
          <cell r="H279" t="str">
            <v>Летина Евгения Олеговна</v>
          </cell>
        </row>
        <row r="280">
          <cell r="E280">
            <v>272</v>
          </cell>
          <cell r="F280">
            <v>62.1</v>
          </cell>
          <cell r="G280">
            <v>64.8</v>
          </cell>
          <cell r="H280" t="str">
            <v>Тогоева Галина Алексеевна</v>
          </cell>
        </row>
        <row r="281">
          <cell r="E281">
            <v>273</v>
          </cell>
          <cell r="F281">
            <v>63</v>
          </cell>
          <cell r="G281">
            <v>65.7</v>
          </cell>
          <cell r="H281" t="str">
            <v>ООО "ОБЛСТРОЙ"</v>
          </cell>
        </row>
        <row r="282">
          <cell r="E282">
            <v>274</v>
          </cell>
          <cell r="F282">
            <v>41.6</v>
          </cell>
          <cell r="G282">
            <v>43.3</v>
          </cell>
          <cell r="H282" t="str">
            <v>ООО "ОБЛСТРОЙ"</v>
          </cell>
        </row>
        <row r="283">
          <cell r="E283">
            <v>275</v>
          </cell>
          <cell r="F283">
            <v>43.7</v>
          </cell>
          <cell r="G283">
            <v>45.4</v>
          </cell>
          <cell r="H283" t="str">
            <v>Ксенофонтов Сергей Олегович</v>
          </cell>
        </row>
        <row r="284">
          <cell r="E284">
            <v>276</v>
          </cell>
          <cell r="F284">
            <v>87.4</v>
          </cell>
          <cell r="G284">
            <v>91.2</v>
          </cell>
          <cell r="H284" t="str">
            <v>Сидельников Сергей Васильевич, Сидельникова Юлия Владимировна</v>
          </cell>
        </row>
        <row r="285">
          <cell r="E285">
            <v>277</v>
          </cell>
          <cell r="F285">
            <v>87.1</v>
          </cell>
          <cell r="G285">
            <v>90.9</v>
          </cell>
          <cell r="H285" t="str">
            <v>Маркова Наталья Владимировна, Ефимов Алексей Евгеньевич</v>
          </cell>
        </row>
        <row r="286">
          <cell r="E286">
            <v>278</v>
          </cell>
          <cell r="F286">
            <v>43.5</v>
          </cell>
          <cell r="G286">
            <v>45.2</v>
          </cell>
          <cell r="H286" t="str">
            <v>Паронов Валерий Александрович</v>
          </cell>
        </row>
        <row r="287">
          <cell r="E287">
            <v>279</v>
          </cell>
          <cell r="F287">
            <v>41.6</v>
          </cell>
          <cell r="G287">
            <v>43.3</v>
          </cell>
          <cell r="H287" t="str">
            <v>Мовчан Мария Алекандровна</v>
          </cell>
        </row>
        <row r="288">
          <cell r="E288">
            <v>280</v>
          </cell>
          <cell r="F288">
            <v>62.3</v>
          </cell>
          <cell r="G288">
            <v>65</v>
          </cell>
          <cell r="H288" t="str">
            <v>Стронгуль Светлана Николаевна</v>
          </cell>
        </row>
        <row r="289">
          <cell r="E289">
            <v>281</v>
          </cell>
          <cell r="F289">
            <v>62.5</v>
          </cell>
          <cell r="G289">
            <v>65.2</v>
          </cell>
          <cell r="H289" t="str">
            <v>ООО "ОБЛСТРОЙ"</v>
          </cell>
        </row>
        <row r="290">
          <cell r="E290">
            <v>282</v>
          </cell>
          <cell r="F290">
            <v>41.7</v>
          </cell>
          <cell r="G290">
            <v>43.4</v>
          </cell>
          <cell r="H290" t="str">
            <v>Пенин Олег Владимирович</v>
          </cell>
        </row>
        <row r="291">
          <cell r="E291">
            <v>283</v>
          </cell>
          <cell r="F291">
            <v>43.6</v>
          </cell>
          <cell r="G291">
            <v>45.3</v>
          </cell>
          <cell r="H291" t="str">
            <v>Аппарина Людмила Алексеевна</v>
          </cell>
        </row>
        <row r="292">
          <cell r="E292">
            <v>284</v>
          </cell>
          <cell r="F292">
            <v>87.8</v>
          </cell>
          <cell r="G292">
            <v>91.6</v>
          </cell>
          <cell r="H292" t="str">
            <v>ООО "ОБЛСТРОЙ"</v>
          </cell>
        </row>
        <row r="293">
          <cell r="E293">
            <v>285</v>
          </cell>
          <cell r="F293">
            <v>87.5</v>
          </cell>
          <cell r="G293">
            <v>91.3</v>
          </cell>
          <cell r="H293" t="str">
            <v>Симонова Наталья Алексеевна</v>
          </cell>
        </row>
        <row r="294">
          <cell r="E294">
            <v>286</v>
          </cell>
          <cell r="F294">
            <v>43.4</v>
          </cell>
          <cell r="G294">
            <v>45.1</v>
          </cell>
          <cell r="H294" t="str">
            <v>Рыбаков Олег Валерьевич</v>
          </cell>
        </row>
        <row r="295">
          <cell r="E295">
            <v>287</v>
          </cell>
          <cell r="F295">
            <v>41.8</v>
          </cell>
          <cell r="G295">
            <v>43.5</v>
          </cell>
          <cell r="H295" t="str">
            <v>Кузьмин Олег Анатольевич</v>
          </cell>
        </row>
        <row r="296">
          <cell r="E296">
            <v>288</v>
          </cell>
          <cell r="F296">
            <v>62.5</v>
          </cell>
          <cell r="G296">
            <v>65.2</v>
          </cell>
          <cell r="H296" t="str">
            <v>Коростелева Татьяна Михайловна</v>
          </cell>
        </row>
        <row r="297">
          <cell r="E297">
            <v>289</v>
          </cell>
          <cell r="F297">
            <v>62.7</v>
          </cell>
          <cell r="G297">
            <v>65.400000000000006</v>
          </cell>
          <cell r="H297" t="str">
            <v>ООО "ОБЛСТРОЙ"</v>
          </cell>
        </row>
        <row r="298">
          <cell r="E298">
            <v>290</v>
          </cell>
          <cell r="F298">
            <v>41.6</v>
          </cell>
          <cell r="G298">
            <v>43.3</v>
          </cell>
          <cell r="H298" t="str">
            <v>Трошин Алексей Павлович</v>
          </cell>
        </row>
        <row r="299">
          <cell r="E299">
            <v>291</v>
          </cell>
          <cell r="F299">
            <v>43.2</v>
          </cell>
          <cell r="G299">
            <v>44.9</v>
          </cell>
          <cell r="H299" t="str">
            <v>Трухан Евгений Александрович</v>
          </cell>
        </row>
        <row r="300">
          <cell r="E300">
            <v>292</v>
          </cell>
          <cell r="F300">
            <v>87.5</v>
          </cell>
          <cell r="G300">
            <v>91.3</v>
          </cell>
          <cell r="H300" t="str">
            <v>Николаева Дарья Григорьевна</v>
          </cell>
        </row>
        <row r="301">
          <cell r="E301">
            <v>293</v>
          </cell>
          <cell r="F301">
            <v>87.3</v>
          </cell>
          <cell r="G301">
            <v>91.1</v>
          </cell>
          <cell r="H301" t="str">
            <v>ООО "ОБЛСТРОЙ"</v>
          </cell>
        </row>
        <row r="302">
          <cell r="E302">
            <v>294</v>
          </cell>
          <cell r="F302">
            <v>43.2</v>
          </cell>
          <cell r="G302">
            <v>44.9</v>
          </cell>
          <cell r="H302" t="str">
            <v>Скороглядов Петр Игоревич</v>
          </cell>
        </row>
        <row r="303">
          <cell r="E303">
            <v>295</v>
          </cell>
          <cell r="F303">
            <v>41.5</v>
          </cell>
          <cell r="G303">
            <v>43.2</v>
          </cell>
          <cell r="H303" t="str">
            <v>Оськина Лариса Анатольевна</v>
          </cell>
        </row>
        <row r="304">
          <cell r="E304">
            <v>296</v>
          </cell>
          <cell r="F304">
            <v>62.1</v>
          </cell>
          <cell r="G304">
            <v>64.8</v>
          </cell>
          <cell r="H304" t="str">
            <v>ООО "ОБЛСТРОЙ"</v>
          </cell>
        </row>
        <row r="305">
          <cell r="E305">
            <v>297</v>
          </cell>
          <cell r="F305">
            <v>62.6</v>
          </cell>
          <cell r="G305">
            <v>65.3</v>
          </cell>
          <cell r="H305" t="str">
            <v>ООО "ОБЛСТРОЙ"</v>
          </cell>
        </row>
        <row r="306">
          <cell r="E306">
            <v>298</v>
          </cell>
          <cell r="F306">
            <v>42.1</v>
          </cell>
          <cell r="G306">
            <v>43.8</v>
          </cell>
          <cell r="H306" t="str">
            <v>Чичкова Ольга Анатольевна</v>
          </cell>
        </row>
        <row r="307">
          <cell r="E307">
            <v>299</v>
          </cell>
          <cell r="F307">
            <v>43.8</v>
          </cell>
          <cell r="G307">
            <v>45.5</v>
          </cell>
          <cell r="H307" t="str">
            <v>ООО "ОБЛСТРОЙ"</v>
          </cell>
        </row>
        <row r="308">
          <cell r="E308">
            <v>300</v>
          </cell>
          <cell r="F308">
            <v>87.7</v>
          </cell>
          <cell r="G308">
            <v>91.5</v>
          </cell>
          <cell r="H308" t="str">
            <v>Карцева Александра Викторовна</v>
          </cell>
        </row>
        <row r="309">
          <cell r="E309">
            <v>301</v>
          </cell>
          <cell r="F309">
            <v>87.4</v>
          </cell>
          <cell r="G309">
            <v>91.2</v>
          </cell>
          <cell r="H309" t="str">
            <v>ООО "ОБЛСТРОЙ"</v>
          </cell>
        </row>
        <row r="310">
          <cell r="E310">
            <v>302</v>
          </cell>
          <cell r="F310">
            <v>43.2</v>
          </cell>
          <cell r="G310">
            <v>44.9</v>
          </cell>
          <cell r="H310" t="str">
            <v>Витютина Татьяна Сергеевна</v>
          </cell>
        </row>
        <row r="311">
          <cell r="E311">
            <v>303</v>
          </cell>
          <cell r="F311">
            <v>41.6</v>
          </cell>
          <cell r="G311">
            <v>43.3</v>
          </cell>
          <cell r="H311" t="str">
            <v>Сергуняев Павел Юрьевич</v>
          </cell>
        </row>
        <row r="312">
          <cell r="E312">
            <v>304</v>
          </cell>
          <cell r="F312">
            <v>62.3</v>
          </cell>
          <cell r="G312">
            <v>65</v>
          </cell>
          <cell r="H312" t="str">
            <v>ООО "ОБЛСТРОЙ"</v>
          </cell>
        </row>
        <row r="313">
          <cell r="E313">
            <v>305</v>
          </cell>
          <cell r="F313">
            <v>62.8</v>
          </cell>
          <cell r="G313">
            <v>65.5</v>
          </cell>
          <cell r="H313" t="str">
            <v>ООО "ОБЛСТРОЙ"</v>
          </cell>
        </row>
        <row r="314">
          <cell r="E314">
            <v>306</v>
          </cell>
          <cell r="F314">
            <v>41.9</v>
          </cell>
          <cell r="G314">
            <v>43.6</v>
          </cell>
          <cell r="H314" t="str">
            <v>ООО "ОБЛСТРОЙ"</v>
          </cell>
        </row>
        <row r="315">
          <cell r="E315">
            <v>307</v>
          </cell>
          <cell r="F315">
            <v>43.8</v>
          </cell>
          <cell r="G315">
            <v>45.5</v>
          </cell>
          <cell r="H315" t="str">
            <v>Трубин Сергей Викторович</v>
          </cell>
        </row>
        <row r="316">
          <cell r="E316">
            <v>308</v>
          </cell>
          <cell r="F316">
            <v>87.7</v>
          </cell>
          <cell r="G316">
            <v>91.5</v>
          </cell>
          <cell r="H316" t="str">
            <v>ООО "ОБЛСТРОЙ"</v>
          </cell>
        </row>
        <row r="317">
          <cell r="E317">
            <v>309</v>
          </cell>
          <cell r="F317">
            <v>87.7</v>
          </cell>
          <cell r="G317">
            <v>91.5</v>
          </cell>
          <cell r="H317" t="str">
            <v>ООО "ОБЛСТРОЙ"</v>
          </cell>
        </row>
        <row r="318">
          <cell r="E318">
            <v>310</v>
          </cell>
          <cell r="F318">
            <v>43.4</v>
          </cell>
          <cell r="G318">
            <v>45.1</v>
          </cell>
          <cell r="H318" t="str">
            <v>Морозова Елена Анатольевна</v>
          </cell>
        </row>
        <row r="319">
          <cell r="E319">
            <v>311</v>
          </cell>
          <cell r="F319">
            <v>41.6</v>
          </cell>
          <cell r="G319">
            <v>43.3</v>
          </cell>
          <cell r="H319" t="str">
            <v>Даченков Евгений Леонидович, Даченкова Яна Игоревна</v>
          </cell>
        </row>
        <row r="320">
          <cell r="E320">
            <v>312</v>
          </cell>
          <cell r="F320">
            <v>62.1</v>
          </cell>
          <cell r="G320">
            <v>64.8</v>
          </cell>
          <cell r="H320" t="str">
            <v>ООО "ОБЛСТРОЙ"</v>
          </cell>
        </row>
        <row r="321">
          <cell r="E321">
            <v>313</v>
          </cell>
          <cell r="F321">
            <v>62.8</v>
          </cell>
          <cell r="G321">
            <v>65.5</v>
          </cell>
          <cell r="H321" t="str">
            <v>ООО "ОБЛСТРОЙ"</v>
          </cell>
        </row>
        <row r="322">
          <cell r="E322">
            <v>314</v>
          </cell>
          <cell r="F322">
            <v>41.6</v>
          </cell>
          <cell r="G322">
            <v>43.3</v>
          </cell>
          <cell r="H322" t="str">
            <v>ООО "ОБЛСТРОЙ"</v>
          </cell>
        </row>
        <row r="323">
          <cell r="E323">
            <v>315</v>
          </cell>
          <cell r="F323">
            <v>43.5</v>
          </cell>
          <cell r="G323">
            <v>45.2</v>
          </cell>
          <cell r="H323" t="str">
            <v>Левашкевич Евгений Владимирович, Левашкевич Анастасия Николаевна</v>
          </cell>
        </row>
        <row r="324">
          <cell r="E324">
            <v>316</v>
          </cell>
          <cell r="F324">
            <v>88.1</v>
          </cell>
          <cell r="G324">
            <v>91.9</v>
          </cell>
          <cell r="H324" t="str">
            <v>ООО "ОБЛСТРОЙ"</v>
          </cell>
        </row>
        <row r="325">
          <cell r="E325">
            <v>317</v>
          </cell>
          <cell r="F325">
            <v>87.5</v>
          </cell>
          <cell r="G325">
            <v>91.3</v>
          </cell>
          <cell r="H325" t="str">
            <v>ООО "ОБЛСТРОЙ"</v>
          </cell>
        </row>
        <row r="326">
          <cell r="E326">
            <v>318</v>
          </cell>
          <cell r="F326">
            <v>43.3</v>
          </cell>
          <cell r="G326">
            <v>45</v>
          </cell>
          <cell r="H326" t="str">
            <v>ООО "ОБЛСТРОЙ"</v>
          </cell>
        </row>
        <row r="327">
          <cell r="E327">
            <v>319</v>
          </cell>
          <cell r="F327">
            <v>41.7</v>
          </cell>
          <cell r="G327">
            <v>43.4</v>
          </cell>
          <cell r="H327" t="str">
            <v>ООО "ОБЛСТРОЙ"</v>
          </cell>
        </row>
        <row r="328">
          <cell r="E328">
            <v>320</v>
          </cell>
          <cell r="F328">
            <v>62.4</v>
          </cell>
          <cell r="G328">
            <v>65.099999999999994</v>
          </cell>
          <cell r="H328" t="str">
            <v>Широких Григорий Анатольевич, Широких Елена Сергеевна</v>
          </cell>
        </row>
        <row r="329">
          <cell r="E329">
            <v>321</v>
          </cell>
          <cell r="F329">
            <v>62.7</v>
          </cell>
          <cell r="G329">
            <v>65.400000000000006</v>
          </cell>
          <cell r="H329" t="str">
            <v>ООО "ОБЛСТРОЙ"</v>
          </cell>
        </row>
        <row r="330">
          <cell r="E330">
            <v>322</v>
          </cell>
          <cell r="F330">
            <v>42</v>
          </cell>
          <cell r="G330">
            <v>43.7</v>
          </cell>
          <cell r="H330" t="str">
            <v>ООО "ОБЛСТРОЙ"</v>
          </cell>
        </row>
        <row r="331">
          <cell r="E331">
            <v>323</v>
          </cell>
          <cell r="F331">
            <v>43.2</v>
          </cell>
          <cell r="G331">
            <v>44.9</v>
          </cell>
          <cell r="H331" t="str">
            <v>ООО "ОБЛСТРОЙ"</v>
          </cell>
        </row>
        <row r="332">
          <cell r="E332">
            <v>324</v>
          </cell>
          <cell r="F332">
            <v>87.9</v>
          </cell>
          <cell r="G332">
            <v>91.7</v>
          </cell>
          <cell r="H332" t="str">
            <v>ООО "ОБЛСТРОЙ"</v>
          </cell>
        </row>
        <row r="333">
          <cell r="E333">
            <v>325</v>
          </cell>
          <cell r="F333">
            <v>87.7</v>
          </cell>
          <cell r="G333">
            <v>91.5</v>
          </cell>
          <cell r="H333" t="str">
            <v>ООО "ОБЛСТРОЙ"</v>
          </cell>
        </row>
        <row r="334">
          <cell r="E334">
            <v>326</v>
          </cell>
          <cell r="F334">
            <v>43.5</v>
          </cell>
          <cell r="G334">
            <v>45.2</v>
          </cell>
          <cell r="H334" t="str">
            <v>ООО "ОБЛСТРОЙ"</v>
          </cell>
        </row>
        <row r="335">
          <cell r="E335">
            <v>327</v>
          </cell>
          <cell r="F335">
            <v>42.1</v>
          </cell>
          <cell r="G335">
            <v>43.8</v>
          </cell>
          <cell r="H335" t="str">
            <v>ООО "ОБЛСТРОЙ"</v>
          </cell>
        </row>
        <row r="336">
          <cell r="E336">
            <v>328</v>
          </cell>
          <cell r="F336">
            <v>62.4</v>
          </cell>
          <cell r="G336">
            <v>65.099999999999994</v>
          </cell>
          <cell r="H336" t="str">
            <v>Головина Наталья Владимировна</v>
          </cell>
        </row>
        <row r="337">
          <cell r="E337" t="str">
            <v>мм№1</v>
          </cell>
          <cell r="F337">
            <v>0</v>
          </cell>
          <cell r="G337">
            <v>0</v>
          </cell>
          <cell r="H337" t="str">
            <v>ООО "ОБЛСТРОЙ"</v>
          </cell>
        </row>
        <row r="338">
          <cell r="E338" t="str">
            <v>мм№2</v>
          </cell>
          <cell r="F338">
            <v>0</v>
          </cell>
          <cell r="G338">
            <v>0</v>
          </cell>
          <cell r="H338" t="str">
            <v>Легоньков Сергей Владимирович</v>
          </cell>
        </row>
        <row r="339">
          <cell r="E339" t="str">
            <v>мм№3</v>
          </cell>
          <cell r="F339">
            <v>0</v>
          </cell>
          <cell r="G339">
            <v>0</v>
          </cell>
          <cell r="H339" t="str">
            <v>Когут Татьяна Геннадьевна</v>
          </cell>
        </row>
        <row r="340">
          <cell r="E340" t="str">
            <v>мм№4</v>
          </cell>
          <cell r="F340">
            <v>0</v>
          </cell>
          <cell r="G340">
            <v>0</v>
          </cell>
          <cell r="H340" t="str">
            <v>Сидельникова Юлия Владимировна</v>
          </cell>
        </row>
        <row r="341">
          <cell r="E341" t="str">
            <v>мм№5</v>
          </cell>
          <cell r="F341">
            <v>0</v>
          </cell>
          <cell r="G341">
            <v>0</v>
          </cell>
          <cell r="H341" t="str">
            <v>ООО "ОБЛСТРОЙ"</v>
          </cell>
        </row>
        <row r="342">
          <cell r="E342" t="str">
            <v>мм№6</v>
          </cell>
          <cell r="F342">
            <v>0</v>
          </cell>
          <cell r="G342">
            <v>0</v>
          </cell>
          <cell r="H342" t="str">
            <v>ООО "ОБЛСТРОЙ"</v>
          </cell>
        </row>
        <row r="343">
          <cell r="E343" t="str">
            <v>мм№7</v>
          </cell>
          <cell r="F343">
            <v>0</v>
          </cell>
          <cell r="G343">
            <v>0</v>
          </cell>
          <cell r="H343" t="str">
            <v>ООО "ОБЛСТРОЙ"</v>
          </cell>
        </row>
        <row r="344">
          <cell r="E344" t="str">
            <v>мм№8</v>
          </cell>
          <cell r="F344">
            <v>0</v>
          </cell>
          <cell r="G344">
            <v>0</v>
          </cell>
          <cell r="H344" t="str">
            <v>ООО "ОБЛСТРОЙ"</v>
          </cell>
        </row>
        <row r="345">
          <cell r="E345" t="str">
            <v>мм№9</v>
          </cell>
          <cell r="F345">
            <v>0</v>
          </cell>
          <cell r="G345">
            <v>0</v>
          </cell>
          <cell r="H345" t="str">
            <v>ООО "ОБЛСТРОЙ"</v>
          </cell>
        </row>
        <row r="346">
          <cell r="E346" t="str">
            <v>мм№10</v>
          </cell>
          <cell r="F346">
            <v>0</v>
          </cell>
          <cell r="G346">
            <v>0</v>
          </cell>
          <cell r="H346" t="str">
            <v>ООО "ОБЛСТРОЙ"</v>
          </cell>
        </row>
        <row r="347">
          <cell r="E347" t="str">
            <v>мм№11</v>
          </cell>
          <cell r="F347">
            <v>0</v>
          </cell>
          <cell r="G347">
            <v>0</v>
          </cell>
          <cell r="H347" t="str">
            <v>ООО "ОБЛСТРОЙ"</v>
          </cell>
        </row>
        <row r="348">
          <cell r="E348" t="str">
            <v>мм№12</v>
          </cell>
          <cell r="F348">
            <v>0</v>
          </cell>
          <cell r="G348">
            <v>0</v>
          </cell>
          <cell r="H348" t="str">
            <v>ООО "ОБЛСТРОЙ"</v>
          </cell>
        </row>
        <row r="349">
          <cell r="E349" t="str">
            <v>мм№13</v>
          </cell>
          <cell r="F349">
            <v>0</v>
          </cell>
          <cell r="G349">
            <v>0</v>
          </cell>
          <cell r="H349" t="str">
            <v>Севрюкова Юлиана Алексеевна</v>
          </cell>
        </row>
        <row r="350">
          <cell r="E350" t="str">
            <v>мм№14</v>
          </cell>
          <cell r="F350">
            <v>0</v>
          </cell>
          <cell r="G350">
            <v>0</v>
          </cell>
          <cell r="H350" t="str">
            <v>ООО "ОБЛСТРОЙ"</v>
          </cell>
        </row>
        <row r="351">
          <cell r="E351" t="str">
            <v>мм№15</v>
          </cell>
          <cell r="F351">
            <v>0</v>
          </cell>
          <cell r="G351">
            <v>0</v>
          </cell>
          <cell r="H351" t="str">
            <v>ООО "ОБЛСТРОЙ"</v>
          </cell>
        </row>
        <row r="352">
          <cell r="E352" t="str">
            <v>мм№16</v>
          </cell>
          <cell r="F352">
            <v>0</v>
          </cell>
          <cell r="G352">
            <v>0</v>
          </cell>
          <cell r="H352" t="str">
            <v>ООО "ОБЛСТРОЙ"</v>
          </cell>
        </row>
        <row r="353">
          <cell r="E353" t="str">
            <v>мм№17</v>
          </cell>
          <cell r="F353">
            <v>0</v>
          </cell>
          <cell r="G353">
            <v>0</v>
          </cell>
          <cell r="H353" t="str">
            <v>ООО "ОБЛСТРОЙ"</v>
          </cell>
        </row>
        <row r="354">
          <cell r="E354" t="str">
            <v>мм№18</v>
          </cell>
          <cell r="F354">
            <v>0</v>
          </cell>
          <cell r="G354">
            <v>0</v>
          </cell>
          <cell r="H354" t="str">
            <v>ООО "ОБЛСТРОЙ"</v>
          </cell>
        </row>
        <row r="355">
          <cell r="E355" t="str">
            <v>мм№19</v>
          </cell>
          <cell r="F355">
            <v>0</v>
          </cell>
          <cell r="G355">
            <v>0</v>
          </cell>
          <cell r="H355" t="str">
            <v>ООО "ОБЛСТРОЙ"</v>
          </cell>
        </row>
        <row r="356">
          <cell r="E356" t="str">
            <v>мм№20</v>
          </cell>
          <cell r="F356">
            <v>0</v>
          </cell>
          <cell r="G356">
            <v>0</v>
          </cell>
          <cell r="H356" t="str">
            <v>ООО "ОБЛСТРОЙ"</v>
          </cell>
        </row>
        <row r="357">
          <cell r="E357" t="str">
            <v>мм№21</v>
          </cell>
          <cell r="F357">
            <v>0</v>
          </cell>
          <cell r="G357">
            <v>0</v>
          </cell>
          <cell r="H357" t="str">
            <v>Гусейнов Низами Сулейманович</v>
          </cell>
        </row>
        <row r="358">
          <cell r="E358" t="str">
            <v>мм№22</v>
          </cell>
          <cell r="F358">
            <v>0</v>
          </cell>
          <cell r="G358">
            <v>0</v>
          </cell>
          <cell r="H358" t="str">
            <v>Гусейнов Низами Сулейманович</v>
          </cell>
        </row>
        <row r="359">
          <cell r="E359" t="str">
            <v>мм№23</v>
          </cell>
          <cell r="F359">
            <v>0</v>
          </cell>
          <cell r="G359">
            <v>0</v>
          </cell>
          <cell r="H359" t="str">
            <v>ООО "ОБЛСТРОЙ"</v>
          </cell>
        </row>
        <row r="360">
          <cell r="E360" t="str">
            <v>мм№24</v>
          </cell>
          <cell r="F360">
            <v>0</v>
          </cell>
          <cell r="G360">
            <v>0</v>
          </cell>
          <cell r="H360" t="str">
            <v>ООО "ОБЛСТРОЙ"</v>
          </cell>
        </row>
        <row r="361">
          <cell r="E361" t="str">
            <v>мм№25</v>
          </cell>
          <cell r="F361">
            <v>0</v>
          </cell>
          <cell r="G361">
            <v>0</v>
          </cell>
          <cell r="H361" t="str">
            <v>ООО "ОБЛСТРОЙ"</v>
          </cell>
        </row>
        <row r="362">
          <cell r="E362" t="str">
            <v>мм№26</v>
          </cell>
          <cell r="F362">
            <v>0</v>
          </cell>
          <cell r="G362">
            <v>0</v>
          </cell>
          <cell r="H362" t="str">
            <v>ООО "ОБЛСТРОЙ"</v>
          </cell>
        </row>
        <row r="363">
          <cell r="E363" t="str">
            <v>мм№27</v>
          </cell>
          <cell r="F363">
            <v>0</v>
          </cell>
          <cell r="G363">
            <v>0</v>
          </cell>
          <cell r="H363" t="str">
            <v>ООО "ОБЛСТРОЙ"</v>
          </cell>
        </row>
        <row r="364">
          <cell r="E364" t="str">
            <v>мм№28</v>
          </cell>
          <cell r="F364">
            <v>0</v>
          </cell>
          <cell r="G364">
            <v>0</v>
          </cell>
          <cell r="H364" t="str">
            <v>ООО "ОБЛСТРОЙ"</v>
          </cell>
        </row>
        <row r="365">
          <cell r="E365" t="str">
            <v>мм№29</v>
          </cell>
          <cell r="F365">
            <v>0</v>
          </cell>
          <cell r="G365">
            <v>0</v>
          </cell>
          <cell r="H365" t="str">
            <v>ООО "ОБЛСТРОЙ"</v>
          </cell>
        </row>
        <row r="366">
          <cell r="E366" t="str">
            <v>мм№30</v>
          </cell>
          <cell r="F366">
            <v>0</v>
          </cell>
          <cell r="G366">
            <v>0</v>
          </cell>
          <cell r="H366" t="str">
            <v>Пастухова Владислав Вадимович</v>
          </cell>
        </row>
        <row r="367">
          <cell r="E367" t="str">
            <v>мм№31</v>
          </cell>
          <cell r="F367">
            <v>0</v>
          </cell>
          <cell r="G367">
            <v>0</v>
          </cell>
          <cell r="H367" t="str">
            <v>Пастухова Алена Вадимовна</v>
          </cell>
        </row>
        <row r="368">
          <cell r="E368" t="str">
            <v>мм№32</v>
          </cell>
          <cell r="F368">
            <v>0</v>
          </cell>
          <cell r="G368">
            <v>0</v>
          </cell>
          <cell r="H368" t="str">
            <v xml:space="preserve">Кумар Винод, Еремцова Зоя Серафимовна </v>
          </cell>
        </row>
        <row r="369">
          <cell r="E369" t="str">
            <v>мм№33</v>
          </cell>
          <cell r="F369">
            <v>0</v>
          </cell>
          <cell r="G369">
            <v>0</v>
          </cell>
          <cell r="H369" t="str">
            <v>Абрамов Егор Евгеньевич</v>
          </cell>
        </row>
        <row r="370">
          <cell r="E370" t="str">
            <v>мм№34</v>
          </cell>
          <cell r="F370">
            <v>0</v>
          </cell>
          <cell r="G370">
            <v>0</v>
          </cell>
          <cell r="H370" t="str">
            <v>Абрамов Егор Евгеньевич</v>
          </cell>
        </row>
        <row r="371">
          <cell r="E371" t="str">
            <v>мм№35</v>
          </cell>
          <cell r="F371">
            <v>0</v>
          </cell>
          <cell r="G371">
            <v>0</v>
          </cell>
          <cell r="H371" t="str">
            <v>У ДяньДань</v>
          </cell>
        </row>
        <row r="372">
          <cell r="E372" t="str">
            <v>мм№36</v>
          </cell>
          <cell r="F372">
            <v>0</v>
          </cell>
          <cell r="G372">
            <v>0</v>
          </cell>
          <cell r="H372" t="str">
            <v>Кострюкова Кристина Петровна</v>
          </cell>
        </row>
        <row r="373">
          <cell r="E373" t="str">
            <v>мм№37</v>
          </cell>
          <cell r="F373">
            <v>0</v>
          </cell>
          <cell r="G373">
            <v>0</v>
          </cell>
          <cell r="H373" t="str">
            <v>ООО "ОБЛСТРОЙ"</v>
          </cell>
        </row>
        <row r="374">
          <cell r="E374" t="str">
            <v>мм№38</v>
          </cell>
          <cell r="F374">
            <v>0</v>
          </cell>
          <cell r="G374">
            <v>0</v>
          </cell>
          <cell r="H374" t="str">
            <v>Алампиев Андрей Анатольевич, Алампиева Елена Александровна</v>
          </cell>
        </row>
        <row r="375">
          <cell r="E375" t="str">
            <v>мм№39</v>
          </cell>
          <cell r="F375">
            <v>0</v>
          </cell>
          <cell r="G375">
            <v>0</v>
          </cell>
          <cell r="H375" t="str">
            <v>ООО "ОБЛСТРОЙ"</v>
          </cell>
        </row>
        <row r="376">
          <cell r="E376" t="str">
            <v>НП№1</v>
          </cell>
          <cell r="F376">
            <v>94.4</v>
          </cell>
          <cell r="G376">
            <v>0</v>
          </cell>
          <cell r="H376" t="str">
            <v>ООО"Арсенал холдинг"</v>
          </cell>
        </row>
        <row r="377">
          <cell r="E377" t="str">
            <v>НП№2</v>
          </cell>
          <cell r="F377">
            <v>57.5</v>
          </cell>
          <cell r="G377">
            <v>0</v>
          </cell>
          <cell r="H377" t="str">
            <v xml:space="preserve">Маляева Вера Сергеевна </v>
          </cell>
        </row>
        <row r="378">
          <cell r="E378" t="str">
            <v>НП№3</v>
          </cell>
          <cell r="F378">
            <v>70.2</v>
          </cell>
          <cell r="G378">
            <v>0</v>
          </cell>
          <cell r="H378" t="str">
            <v xml:space="preserve">Маляева Вера Сергеевна </v>
          </cell>
        </row>
        <row r="379">
          <cell r="E379" t="str">
            <v>НП№4</v>
          </cell>
          <cell r="F379">
            <v>202.2</v>
          </cell>
          <cell r="G379">
            <v>0</v>
          </cell>
          <cell r="H379" t="str">
            <v>Игнатьева Елена Владимировна</v>
          </cell>
        </row>
        <row r="380">
          <cell r="E380" t="str">
            <v>НП№5</v>
          </cell>
          <cell r="F380">
            <v>71.5</v>
          </cell>
          <cell r="G380">
            <v>0</v>
          </cell>
          <cell r="H380" t="str">
            <v>Гайденко Раиса Петровна</v>
          </cell>
        </row>
        <row r="381">
          <cell r="E381" t="str">
            <v>НП№6</v>
          </cell>
          <cell r="F381">
            <v>110.4</v>
          </cell>
          <cell r="G381">
            <v>0</v>
          </cell>
          <cell r="H381" t="str">
            <v>Даудашвили Людмила Николаевна</v>
          </cell>
        </row>
        <row r="382">
          <cell r="E382" t="str">
            <v>НП№7</v>
          </cell>
          <cell r="F382">
            <v>1467.1</v>
          </cell>
          <cell r="G382">
            <v>0</v>
          </cell>
          <cell r="H382" t="str">
            <v>ООО "Наро-Строй"</v>
          </cell>
        </row>
        <row r="383">
          <cell r="E383" t="str">
            <v>НП№8</v>
          </cell>
          <cell r="F383">
            <v>143.6</v>
          </cell>
          <cell r="G383">
            <v>0</v>
          </cell>
          <cell r="H383" t="str">
            <v>ООО "ОБЛСТРОЙ"</v>
          </cell>
        </row>
        <row r="384">
          <cell r="E384" t="str">
            <v>НП№9</v>
          </cell>
          <cell r="F384">
            <v>109.1</v>
          </cell>
          <cell r="G384">
            <v>0</v>
          </cell>
          <cell r="H384" t="str">
            <v>ООО "ОБЛСТРОЙ"</v>
          </cell>
        </row>
        <row r="385">
          <cell r="E385" t="str">
            <v>НП№10</v>
          </cell>
          <cell r="F385">
            <v>126.7</v>
          </cell>
          <cell r="G385">
            <v>0</v>
          </cell>
          <cell r="H385" t="str">
            <v>ООО "ОБЛСТРОЙ"</v>
          </cell>
        </row>
        <row r="386">
          <cell r="E386" t="str">
            <v>НП№11</v>
          </cell>
          <cell r="F386">
            <v>106.8</v>
          </cell>
          <cell r="G386">
            <v>0</v>
          </cell>
          <cell r="H386" t="str">
            <v>ООО "ОБЛСТРОЙ"</v>
          </cell>
        </row>
        <row r="387">
          <cell r="E387" t="str">
            <v>НП№12</v>
          </cell>
          <cell r="F387">
            <v>127.8</v>
          </cell>
          <cell r="G387">
            <v>0</v>
          </cell>
          <cell r="H387" t="str">
            <v>Щукин Николай Владимирович</v>
          </cell>
        </row>
        <row r="388">
          <cell r="E388" t="str">
            <v>НП№13</v>
          </cell>
          <cell r="F388">
            <v>147.5</v>
          </cell>
          <cell r="G388">
            <v>0</v>
          </cell>
          <cell r="H388" t="str">
            <v>ООО "ОБЛСТРОЙ"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zoomScaleSheetLayoutView="98" workbookViewId="0">
      <selection activeCell="O11" sqref="O11"/>
    </sheetView>
  </sheetViews>
  <sheetFormatPr defaultColWidth="12.140625" defaultRowHeight="15" outlineLevelCol="1"/>
  <cols>
    <col min="1" max="1" width="14.28515625" style="1" customWidth="1"/>
    <col min="2" max="2" width="8.7109375" style="11" customWidth="1" outlineLevel="1"/>
    <col min="3" max="3" width="0.42578125" style="11" customWidth="1" outlineLevel="1"/>
    <col min="4" max="4" width="9" style="11" customWidth="1" outlineLevel="1"/>
    <col min="5" max="5" width="26.140625" style="1" customWidth="1"/>
    <col min="6" max="6" width="18.85546875" style="1" hidden="1" customWidth="1"/>
    <col min="7" max="7" width="10.140625" style="1" hidden="1" customWidth="1" outlineLevel="1"/>
    <col min="8" max="8" width="11.140625" style="11" customWidth="1" collapsed="1"/>
    <col min="9" max="9" width="0.140625" style="11" customWidth="1"/>
    <col min="10" max="10" width="9.42578125" style="11" customWidth="1"/>
    <col min="11" max="11" width="9.28515625" style="11" customWidth="1"/>
    <col min="12" max="12" width="9.5703125" style="11" hidden="1" customWidth="1"/>
    <col min="13" max="13" width="0.85546875" style="1" hidden="1" customWidth="1"/>
    <col min="14" max="14" width="0.140625" style="1" customWidth="1"/>
    <col min="15" max="15" width="9" style="11" customWidth="1"/>
    <col min="16" max="16" width="8.85546875" style="11" customWidth="1"/>
    <col min="17" max="17" width="9.28515625" style="11" hidden="1" customWidth="1"/>
    <col min="18" max="18" width="24.28515625" style="12" customWidth="1" outlineLevel="1"/>
    <col min="19" max="16384" width="12.140625" style="1"/>
  </cols>
  <sheetData>
    <row r="1" spans="1:18" ht="27.75" customHeight="1">
      <c r="A1" s="553" t="s">
        <v>145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8" ht="15" customHeight="1">
      <c r="A2" s="554" t="s">
        <v>337</v>
      </c>
      <c r="B2" s="554"/>
      <c r="C2" s="554"/>
      <c r="D2" s="555"/>
      <c r="E2" s="556" t="s">
        <v>119</v>
      </c>
      <c r="F2" s="557"/>
      <c r="G2" s="13"/>
      <c r="H2" s="452" t="s">
        <v>479</v>
      </c>
      <c r="I2" s="453"/>
      <c r="J2" s="558" t="s">
        <v>477</v>
      </c>
      <c r="K2" s="558"/>
      <c r="L2" s="557"/>
      <c r="M2" s="452" t="s">
        <v>537</v>
      </c>
      <c r="N2" s="453"/>
      <c r="O2" s="554" t="s">
        <v>478</v>
      </c>
      <c r="P2" s="554"/>
      <c r="Q2" s="554" t="s">
        <v>445</v>
      </c>
      <c r="R2" s="554"/>
    </row>
    <row r="3" spans="1:18" ht="59.25" customHeight="1" thickBot="1">
      <c r="A3" s="2" t="s">
        <v>538</v>
      </c>
      <c r="B3" s="3" t="s">
        <v>539</v>
      </c>
      <c r="C3" s="3" t="s">
        <v>540</v>
      </c>
      <c r="D3" s="3" t="s">
        <v>541</v>
      </c>
      <c r="E3" s="16" t="s">
        <v>542</v>
      </c>
      <c r="F3" s="16" t="s">
        <v>543</v>
      </c>
      <c r="G3" s="16" t="s">
        <v>543</v>
      </c>
      <c r="H3" s="2" t="s">
        <v>470</v>
      </c>
      <c r="I3" s="2" t="s">
        <v>545</v>
      </c>
      <c r="J3" s="4">
        <v>43374</v>
      </c>
      <c r="K3" s="4">
        <v>43405</v>
      </c>
      <c r="L3" s="4" t="s">
        <v>115</v>
      </c>
      <c r="M3" s="2" t="s">
        <v>544</v>
      </c>
      <c r="N3" s="2" t="s">
        <v>545</v>
      </c>
      <c r="O3" s="4">
        <v>43374</v>
      </c>
      <c r="P3" s="4">
        <v>43405</v>
      </c>
      <c r="Q3" s="4" t="s">
        <v>115</v>
      </c>
      <c r="R3" s="90" t="s">
        <v>470</v>
      </c>
    </row>
    <row r="4" spans="1:18">
      <c r="A4" s="5" t="s">
        <v>131</v>
      </c>
      <c r="B4" s="15" t="s">
        <v>547</v>
      </c>
      <c r="C4" s="41"/>
      <c r="D4" s="5">
        <v>1</v>
      </c>
      <c r="E4" s="40" t="s">
        <v>471</v>
      </c>
      <c r="F4" s="6"/>
      <c r="G4" s="6"/>
      <c r="H4" s="18"/>
      <c r="I4" s="17">
        <v>42836</v>
      </c>
      <c r="J4" s="289">
        <v>76</v>
      </c>
      <c r="K4" s="289"/>
      <c r="L4" s="290">
        <f t="shared" ref="L4:L9" si="0">K4-J4</f>
        <v>-76</v>
      </c>
      <c r="M4" s="375">
        <v>771425</v>
      </c>
      <c r="N4" s="376">
        <v>42836</v>
      </c>
      <c r="O4" s="289">
        <v>12</v>
      </c>
      <c r="P4" s="289"/>
      <c r="Q4" s="412">
        <f>P4-O4</f>
        <v>-12</v>
      </c>
      <c r="R4" s="454"/>
    </row>
    <row r="5" spans="1:18">
      <c r="A5" s="5" t="s">
        <v>132</v>
      </c>
      <c r="B5" s="15" t="s">
        <v>547</v>
      </c>
      <c r="C5" s="41"/>
      <c r="D5" s="5">
        <v>1</v>
      </c>
      <c r="E5" s="6" t="s">
        <v>472</v>
      </c>
      <c r="F5" s="6"/>
      <c r="G5" s="6"/>
      <c r="H5" s="18"/>
      <c r="I5" s="17">
        <v>42836</v>
      </c>
      <c r="J5" s="289">
        <v>19</v>
      </c>
      <c r="K5" s="289"/>
      <c r="L5" s="290">
        <f t="shared" si="0"/>
        <v>-19</v>
      </c>
      <c r="M5" s="375">
        <v>771432</v>
      </c>
      <c r="N5" s="376">
        <v>42836</v>
      </c>
      <c r="O5" s="289">
        <v>5</v>
      </c>
      <c r="P5" s="289"/>
      <c r="Q5" s="412">
        <f>P5-O5</f>
        <v>-5</v>
      </c>
      <c r="R5" s="289"/>
    </row>
    <row r="6" spans="1:18">
      <c r="A6" s="5" t="s">
        <v>133</v>
      </c>
      <c r="B6" s="15" t="s">
        <v>547</v>
      </c>
      <c r="C6" s="41"/>
      <c r="D6" s="5">
        <v>1</v>
      </c>
      <c r="E6" s="6" t="s">
        <v>473</v>
      </c>
      <c r="F6" s="6"/>
      <c r="G6" s="6"/>
      <c r="H6" s="18"/>
      <c r="I6" s="17">
        <v>42836</v>
      </c>
      <c r="J6" s="289">
        <v>25</v>
      </c>
      <c r="K6" s="289"/>
      <c r="L6" s="290">
        <f t="shared" si="0"/>
        <v>-25</v>
      </c>
      <c r="M6" s="375">
        <v>771429</v>
      </c>
      <c r="N6" s="376">
        <v>42836</v>
      </c>
      <c r="O6" s="289">
        <v>9</v>
      </c>
      <c r="P6" s="289"/>
      <c r="Q6" s="412">
        <f>P6-O6</f>
        <v>-9</v>
      </c>
      <c r="R6" s="289"/>
    </row>
    <row r="7" spans="1:18">
      <c r="A7" s="5" t="s">
        <v>138</v>
      </c>
      <c r="B7" s="8" t="s">
        <v>547</v>
      </c>
      <c r="C7" s="42"/>
      <c r="D7" s="5">
        <v>-1</v>
      </c>
      <c r="E7" s="14" t="s">
        <v>474</v>
      </c>
      <c r="F7" s="14"/>
      <c r="G7" s="14"/>
      <c r="H7" s="8"/>
      <c r="I7" s="17">
        <v>42836</v>
      </c>
      <c r="J7" s="298">
        <v>1</v>
      </c>
      <c r="K7" s="298"/>
      <c r="L7" s="290">
        <f t="shared" si="0"/>
        <v>-1</v>
      </c>
      <c r="M7" s="374">
        <v>766066</v>
      </c>
      <c r="N7" s="376">
        <v>42836</v>
      </c>
      <c r="O7" s="298">
        <v>0</v>
      </c>
      <c r="P7" s="298"/>
      <c r="Q7" s="298">
        <v>0</v>
      </c>
      <c r="R7" s="454"/>
    </row>
    <row r="8" spans="1:18">
      <c r="A8" s="5" t="s">
        <v>139</v>
      </c>
      <c r="B8" s="8" t="s">
        <v>547</v>
      </c>
      <c r="C8" s="42"/>
      <c r="D8" s="5">
        <v>-1</v>
      </c>
      <c r="E8" s="14" t="s">
        <v>118</v>
      </c>
      <c r="F8" s="14"/>
      <c r="G8" s="14"/>
      <c r="H8" s="8"/>
      <c r="I8" s="17">
        <v>42836</v>
      </c>
      <c r="J8" s="298"/>
      <c r="K8" s="298"/>
      <c r="L8" s="290">
        <f t="shared" si="0"/>
        <v>0</v>
      </c>
      <c r="M8" s="374">
        <v>768533</v>
      </c>
      <c r="N8" s="376">
        <v>42836</v>
      </c>
      <c r="O8" s="298"/>
      <c r="P8" s="298"/>
      <c r="Q8" s="298">
        <v>0</v>
      </c>
      <c r="R8" s="454"/>
    </row>
    <row r="9" spans="1:18" ht="15.75" thickBot="1">
      <c r="A9" s="5" t="s">
        <v>140</v>
      </c>
      <c r="B9" s="8" t="s">
        <v>547</v>
      </c>
      <c r="C9" s="42"/>
      <c r="D9" s="5">
        <v>-1</v>
      </c>
      <c r="E9" s="264" t="s">
        <v>336</v>
      </c>
      <c r="F9" s="14"/>
      <c r="G9" s="14"/>
      <c r="H9" s="15"/>
      <c r="I9" s="17">
        <v>42836</v>
      </c>
      <c r="J9" s="298">
        <v>11</v>
      </c>
      <c r="K9" s="298"/>
      <c r="L9" s="290">
        <f t="shared" si="0"/>
        <v>-11</v>
      </c>
      <c r="M9" s="374">
        <v>767779</v>
      </c>
      <c r="N9" s="376">
        <v>42836</v>
      </c>
      <c r="O9" s="298">
        <v>2</v>
      </c>
      <c r="P9" s="298"/>
      <c r="Q9" s="298" t="s">
        <v>117</v>
      </c>
      <c r="R9" s="454"/>
    </row>
    <row r="10" spans="1:18" ht="18.75">
      <c r="A10" s="5"/>
      <c r="B10" s="8"/>
      <c r="C10" s="42"/>
      <c r="D10" s="5"/>
      <c r="E10" s="14" t="s">
        <v>216</v>
      </c>
      <c r="F10" s="14"/>
      <c r="G10" s="14"/>
      <c r="H10" s="8"/>
      <c r="I10" s="17"/>
      <c r="J10" s="298"/>
      <c r="K10" s="298"/>
      <c r="L10" s="413">
        <f>SUM(L4:L9)</f>
        <v>-132</v>
      </c>
      <c r="M10" s="374"/>
      <c r="N10" s="376"/>
      <c r="O10" s="298"/>
      <c r="P10" s="298"/>
      <c r="Q10" s="414">
        <f>SUM(Q4:Q9)</f>
        <v>-26</v>
      </c>
      <c r="R10" s="454"/>
    </row>
    <row r="11" spans="1:18">
      <c r="A11" s="5" t="s">
        <v>134</v>
      </c>
      <c r="B11" s="15" t="s">
        <v>2</v>
      </c>
      <c r="C11" s="41"/>
      <c r="D11" s="5">
        <v>1</v>
      </c>
      <c r="E11" s="6" t="s">
        <v>443</v>
      </c>
      <c r="F11" s="6"/>
      <c r="G11" s="6"/>
      <c r="H11" s="18"/>
      <c r="I11" s="17">
        <v>42836</v>
      </c>
      <c r="J11" s="289">
        <v>94</v>
      </c>
      <c r="K11" s="289"/>
      <c r="L11" s="290">
        <f t="shared" ref="L11:L16" si="1">K11-J11</f>
        <v>-94</v>
      </c>
      <c r="M11" s="375">
        <v>767764</v>
      </c>
      <c r="N11" s="376">
        <v>42836</v>
      </c>
      <c r="O11" s="289">
        <v>3</v>
      </c>
      <c r="P11" s="289"/>
      <c r="Q11" s="412">
        <f t="shared" ref="Q11:Q16" si="2">P11-O11</f>
        <v>-3</v>
      </c>
      <c r="R11" s="289"/>
    </row>
    <row r="12" spans="1:18">
      <c r="A12" s="5" t="s">
        <v>135</v>
      </c>
      <c r="B12" s="15" t="s">
        <v>2</v>
      </c>
      <c r="C12" s="41"/>
      <c r="D12" s="5">
        <v>1</v>
      </c>
      <c r="E12" s="6" t="s">
        <v>475</v>
      </c>
      <c r="F12" s="6"/>
      <c r="G12" s="6"/>
      <c r="H12" s="18"/>
      <c r="I12" s="17">
        <v>42836</v>
      </c>
      <c r="J12" s="298">
        <v>42</v>
      </c>
      <c r="K12" s="298"/>
      <c r="L12" s="290">
        <f t="shared" si="1"/>
        <v>-42</v>
      </c>
      <c r="M12" s="375">
        <v>773085</v>
      </c>
      <c r="N12" s="376">
        <v>42836</v>
      </c>
      <c r="O12" s="289">
        <v>19</v>
      </c>
      <c r="P12" s="289"/>
      <c r="Q12" s="412">
        <f t="shared" si="2"/>
        <v>-19</v>
      </c>
      <c r="R12" s="454"/>
    </row>
    <row r="13" spans="1:18">
      <c r="A13" s="5" t="s">
        <v>136</v>
      </c>
      <c r="B13" s="15" t="s">
        <v>2</v>
      </c>
      <c r="C13" s="41"/>
      <c r="D13" s="5">
        <v>1</v>
      </c>
      <c r="E13" s="6" t="s">
        <v>442</v>
      </c>
      <c r="F13" s="6"/>
      <c r="G13" s="6"/>
      <c r="H13" s="18"/>
      <c r="I13" s="17">
        <v>42836</v>
      </c>
      <c r="J13" s="298">
        <v>22</v>
      </c>
      <c r="K13" s="298"/>
      <c r="L13" s="290">
        <f t="shared" si="1"/>
        <v>-22</v>
      </c>
      <c r="M13" s="375">
        <v>774873</v>
      </c>
      <c r="N13" s="376">
        <v>42836</v>
      </c>
      <c r="O13" s="289">
        <v>9</v>
      </c>
      <c r="P13" s="289"/>
      <c r="Q13" s="412">
        <f t="shared" si="2"/>
        <v>-9</v>
      </c>
      <c r="R13" s="289"/>
    </row>
    <row r="14" spans="1:18">
      <c r="A14" s="5" t="s">
        <v>141</v>
      </c>
      <c r="B14" s="8" t="s">
        <v>2</v>
      </c>
      <c r="C14" s="42"/>
      <c r="D14" s="5">
        <v>-1</v>
      </c>
      <c r="E14" s="14" t="s">
        <v>118</v>
      </c>
      <c r="F14" s="14"/>
      <c r="G14" s="14"/>
      <c r="H14" s="18"/>
      <c r="I14" s="17">
        <v>42836</v>
      </c>
      <c r="J14" s="289"/>
      <c r="K14" s="289"/>
      <c r="L14" s="290">
        <f t="shared" si="1"/>
        <v>0</v>
      </c>
      <c r="M14" s="375">
        <v>767766</v>
      </c>
      <c r="N14" s="376">
        <v>42836</v>
      </c>
      <c r="O14" s="289"/>
      <c r="P14" s="289"/>
      <c r="Q14" s="412">
        <f t="shared" si="2"/>
        <v>0</v>
      </c>
      <c r="R14" s="289"/>
    </row>
    <row r="15" spans="1:18">
      <c r="A15" s="5" t="s">
        <v>142</v>
      </c>
      <c r="B15" s="8" t="s">
        <v>2</v>
      </c>
      <c r="C15" s="42"/>
      <c r="D15" s="5">
        <v>-1</v>
      </c>
      <c r="E15" s="14" t="s">
        <v>441</v>
      </c>
      <c r="F15" s="14"/>
      <c r="G15" s="14"/>
      <c r="H15" s="18"/>
      <c r="I15" s="17">
        <v>42836</v>
      </c>
      <c r="J15" s="289">
        <v>29</v>
      </c>
      <c r="K15" s="289"/>
      <c r="L15" s="290">
        <f t="shared" si="1"/>
        <v>-29</v>
      </c>
      <c r="M15" s="375">
        <v>767778</v>
      </c>
      <c r="N15" s="376">
        <v>42836</v>
      </c>
      <c r="O15" s="289">
        <v>8</v>
      </c>
      <c r="P15" s="289"/>
      <c r="Q15" s="412">
        <f t="shared" si="2"/>
        <v>-8</v>
      </c>
      <c r="R15" s="289"/>
    </row>
    <row r="16" spans="1:18" ht="15.75" thickBot="1">
      <c r="A16" s="5" t="s">
        <v>143</v>
      </c>
      <c r="B16" s="8" t="s">
        <v>2</v>
      </c>
      <c r="C16" s="42"/>
      <c r="D16" s="5">
        <v>-1</v>
      </c>
      <c r="E16" s="264" t="s">
        <v>476</v>
      </c>
      <c r="F16" s="14"/>
      <c r="G16" s="14"/>
      <c r="H16" s="18"/>
      <c r="I16" s="17">
        <v>42836</v>
      </c>
      <c r="J16" s="289">
        <v>22</v>
      </c>
      <c r="K16" s="289"/>
      <c r="L16" s="290">
        <f t="shared" si="1"/>
        <v>-22</v>
      </c>
      <c r="M16" s="375">
        <v>767774</v>
      </c>
      <c r="N16" s="376">
        <v>42836</v>
      </c>
      <c r="O16" s="289">
        <v>5</v>
      </c>
      <c r="P16" s="289"/>
      <c r="Q16" s="412">
        <f t="shared" si="2"/>
        <v>-5</v>
      </c>
      <c r="R16" s="454"/>
    </row>
    <row r="17" spans="1:18" ht="18.75">
      <c r="A17" s="5"/>
      <c r="B17" s="8"/>
      <c r="C17" s="42"/>
      <c r="D17" s="5"/>
      <c r="E17" s="14" t="s">
        <v>197</v>
      </c>
      <c r="F17" s="14"/>
      <c r="G17" s="14"/>
      <c r="H17" s="18"/>
      <c r="I17" s="17"/>
      <c r="J17" s="289"/>
      <c r="K17" s="289"/>
      <c r="L17" s="290">
        <f>SUM(L11:L16)</f>
        <v>-209</v>
      </c>
      <c r="M17" s="375"/>
      <c r="N17" s="415"/>
      <c r="O17" s="416"/>
      <c r="P17" s="416"/>
      <c r="Q17" s="412">
        <f>SUM(Q11:Q16)</f>
        <v>-44</v>
      </c>
      <c r="R17" s="454"/>
    </row>
    <row r="18" spans="1:18">
      <c r="A18" s="5" t="s">
        <v>137</v>
      </c>
      <c r="B18" s="8"/>
      <c r="C18" s="42"/>
      <c r="D18" s="5"/>
      <c r="E18" s="14" t="s">
        <v>444</v>
      </c>
      <c r="F18" s="14"/>
      <c r="G18" s="14"/>
      <c r="H18" s="18">
        <v>61477</v>
      </c>
      <c r="I18" s="17">
        <v>42952</v>
      </c>
      <c r="J18" s="18">
        <v>1575</v>
      </c>
      <c r="K18" s="18"/>
      <c r="L18" s="8">
        <f>K18-J18</f>
        <v>-1575</v>
      </c>
      <c r="M18" s="47">
        <v>62959</v>
      </c>
      <c r="N18" s="7">
        <v>42952</v>
      </c>
      <c r="O18" s="18">
        <v>754</v>
      </c>
      <c r="P18" s="18"/>
      <c r="Q18" s="87">
        <f>P18-O18</f>
        <v>-754</v>
      </c>
      <c r="R18" s="9"/>
    </row>
    <row r="19" spans="1:18">
      <c r="A19" s="5"/>
      <c r="B19" s="8"/>
      <c r="C19" s="42"/>
      <c r="D19" s="5"/>
      <c r="E19" s="14" t="s">
        <v>222</v>
      </c>
      <c r="F19" s="14"/>
      <c r="G19" s="14"/>
      <c r="H19" s="18"/>
      <c r="I19" s="17"/>
      <c r="J19" s="18"/>
      <c r="K19" s="18"/>
      <c r="L19" s="8">
        <f>SUM(L18:L18)</f>
        <v>-1575</v>
      </c>
      <c r="M19" s="47"/>
      <c r="N19" s="7"/>
      <c r="O19" s="18"/>
      <c r="P19" s="18"/>
      <c r="Q19" s="87">
        <f>SUM(Q18:Q18)</f>
        <v>-754</v>
      </c>
      <c r="R19" s="9"/>
    </row>
    <row r="20" spans="1:18">
      <c r="A20" s="43" t="s">
        <v>224</v>
      </c>
      <c r="B20" s="44" t="s">
        <v>547</v>
      </c>
      <c r="C20" s="44">
        <v>9</v>
      </c>
      <c r="D20" s="44">
        <v>1</v>
      </c>
      <c r="E20" s="43"/>
      <c r="F20" s="43"/>
      <c r="G20" s="43"/>
      <c r="H20" s="88">
        <v>771438</v>
      </c>
      <c r="I20" s="45">
        <v>42836</v>
      </c>
      <c r="J20" s="88">
        <v>61</v>
      </c>
      <c r="K20" s="88"/>
      <c r="L20" s="88">
        <f>K20-J20</f>
        <v>-61</v>
      </c>
      <c r="M20" s="88">
        <v>771435</v>
      </c>
      <c r="N20" s="88">
        <v>42836</v>
      </c>
      <c r="O20" s="88">
        <v>16</v>
      </c>
      <c r="P20" s="88"/>
      <c r="Q20" s="88">
        <f>P20-O20</f>
        <v>-16</v>
      </c>
      <c r="R20" s="46"/>
    </row>
    <row r="21" spans="1:18">
      <c r="A21" s="43" t="s">
        <v>223</v>
      </c>
      <c r="B21" s="44" t="s">
        <v>2</v>
      </c>
      <c r="C21" s="44">
        <v>88</v>
      </c>
      <c r="D21" s="44">
        <v>1</v>
      </c>
      <c r="E21" s="43"/>
      <c r="F21" s="43"/>
      <c r="G21" s="43"/>
      <c r="H21" s="88">
        <v>771440</v>
      </c>
      <c r="I21" s="45">
        <v>42836</v>
      </c>
      <c r="J21" s="88">
        <v>155</v>
      </c>
      <c r="K21" s="88">
        <v>160</v>
      </c>
      <c r="L21" s="88">
        <f>K21-J21</f>
        <v>5</v>
      </c>
      <c r="M21" s="88">
        <v>771430</v>
      </c>
      <c r="N21" s="88">
        <v>42836</v>
      </c>
      <c r="O21" s="88">
        <v>65</v>
      </c>
      <c r="P21" s="88">
        <v>65</v>
      </c>
      <c r="Q21" s="88">
        <f>P21-O21</f>
        <v>0</v>
      </c>
      <c r="R21" s="46"/>
    </row>
    <row r="22" spans="1:18">
      <c r="A22" s="43" t="s">
        <v>225</v>
      </c>
      <c r="B22" s="44" t="s">
        <v>116</v>
      </c>
      <c r="C22" s="44">
        <v>88</v>
      </c>
      <c r="D22" s="44">
        <v>-1</v>
      </c>
      <c r="E22" s="43"/>
      <c r="F22" s="122"/>
      <c r="G22" s="43"/>
      <c r="H22" s="122"/>
      <c r="I22" s="44"/>
      <c r="J22" s="88">
        <v>104</v>
      </c>
      <c r="K22" s="88"/>
      <c r="L22" s="88">
        <f>K22-J22</f>
        <v>-104</v>
      </c>
      <c r="M22" s="88"/>
      <c r="N22" s="88"/>
      <c r="O22" s="88">
        <v>64</v>
      </c>
      <c r="P22" s="88"/>
      <c r="Q22" s="88">
        <f>P22-O22</f>
        <v>-64</v>
      </c>
      <c r="R22" s="123"/>
    </row>
    <row r="23" spans="1:18" s="94" customFormat="1" ht="15.75">
      <c r="A23" s="95" t="s">
        <v>173</v>
      </c>
      <c r="B23" s="96"/>
      <c r="C23" s="96"/>
      <c r="D23" s="96"/>
      <c r="E23" s="96"/>
      <c r="F23" s="96"/>
      <c r="G23" s="96"/>
      <c r="H23" s="96"/>
      <c r="I23" s="96"/>
      <c r="J23" s="92"/>
      <c r="K23" s="92"/>
      <c r="L23" s="92">
        <f>L10+L17+L19</f>
        <v>-1916</v>
      </c>
      <c r="M23" s="91"/>
      <c r="N23" s="92"/>
      <c r="O23" s="93"/>
      <c r="P23" s="93"/>
      <c r="Q23" s="237">
        <f>Q10+Q17+Q19</f>
        <v>-824</v>
      </c>
    </row>
    <row r="24" spans="1:18" s="94" customFormat="1" ht="15.75">
      <c r="A24" s="95" t="s">
        <v>174</v>
      </c>
      <c r="B24" s="96"/>
      <c r="C24" s="96"/>
      <c r="D24" s="96"/>
      <c r="E24" s="96"/>
      <c r="F24" s="96"/>
      <c r="G24" s="96"/>
      <c r="H24" s="96"/>
      <c r="I24" s="96"/>
      <c r="J24" s="92"/>
      <c r="K24" s="92"/>
      <c r="L24" s="92">
        <f>SUM(L20:L22)</f>
        <v>-160</v>
      </c>
      <c r="M24" s="91"/>
      <c r="N24" s="92"/>
      <c r="O24" s="93"/>
      <c r="P24" s="93"/>
      <c r="Q24" s="92">
        <f>SUM(Q20:Q22)</f>
        <v>-80</v>
      </c>
    </row>
  </sheetData>
  <mergeCells count="6">
    <mergeCell ref="A1:Q1"/>
    <mergeCell ref="A2:D2"/>
    <mergeCell ref="E2:F2"/>
    <mergeCell ref="J2:L2"/>
    <mergeCell ref="O2:P2"/>
    <mergeCell ref="Q2:R2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E4" sqref="E4"/>
    </sheetView>
  </sheetViews>
  <sheetFormatPr defaultColWidth="9.140625" defaultRowHeight="15"/>
  <cols>
    <col min="1" max="1" width="13" customWidth="1"/>
    <col min="4" max="4" width="17.42578125" customWidth="1"/>
    <col min="5" max="5" width="38.42578125" customWidth="1"/>
    <col min="6" max="6" width="14.28515625" customWidth="1"/>
    <col min="7" max="7" width="12.85546875" customWidth="1"/>
    <col min="8" max="8" width="17.42578125" customWidth="1"/>
    <col min="9" max="9" width="11.140625" bestFit="1" customWidth="1"/>
  </cols>
  <sheetData>
    <row r="1" spans="1:13" ht="18.75">
      <c r="A1" s="672" t="s">
        <v>227</v>
      </c>
      <c r="B1" s="672"/>
      <c r="C1" s="672"/>
      <c r="D1" s="672"/>
      <c r="E1" s="672"/>
      <c r="F1" s="530"/>
      <c r="G1" s="530"/>
      <c r="H1" s="531"/>
      <c r="I1" s="531"/>
      <c r="J1" s="531"/>
      <c r="K1" s="531"/>
      <c r="L1" s="531"/>
      <c r="M1" s="531"/>
    </row>
    <row r="2" spans="1:13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61.5" customHeight="1">
      <c r="A3" s="532" t="s">
        <v>752</v>
      </c>
      <c r="B3" s="673" t="s">
        <v>534</v>
      </c>
      <c r="C3" s="673"/>
      <c r="D3" s="673"/>
      <c r="E3" s="532" t="s">
        <v>500</v>
      </c>
      <c r="F3" s="531"/>
      <c r="G3" s="531"/>
      <c r="H3" s="531"/>
      <c r="I3" s="531"/>
      <c r="J3" s="531"/>
      <c r="K3" s="531"/>
      <c r="L3" s="531"/>
      <c r="M3" s="531"/>
    </row>
    <row r="4" spans="1:13" ht="27.75" customHeight="1">
      <c r="A4" s="533">
        <f>E4/B4</f>
        <v>5.4963091902295433</v>
      </c>
      <c r="B4" s="674">
        <f>D15-I9-I10</f>
        <v>21198.600000000002</v>
      </c>
      <c r="C4" s="674"/>
      <c r="D4" s="674"/>
      <c r="E4" s="533">
        <f>E5-H9</f>
        <v>116514.06000000001</v>
      </c>
      <c r="F4" s="531"/>
      <c r="G4" s="531"/>
      <c r="H4" s="531"/>
      <c r="I4" s="531"/>
      <c r="J4" s="531"/>
      <c r="K4" s="531"/>
      <c r="L4" s="531"/>
      <c r="M4" s="531"/>
    </row>
    <row r="5" spans="1:13">
      <c r="A5" s="675" t="s">
        <v>519</v>
      </c>
      <c r="B5" s="675"/>
      <c r="C5" s="675"/>
      <c r="D5" s="675"/>
      <c r="E5" s="534">
        <v>119313.46</v>
      </c>
      <c r="F5" s="531"/>
      <c r="G5" s="531"/>
      <c r="H5" s="531"/>
      <c r="I5" s="531"/>
      <c r="J5" s="531"/>
      <c r="K5" s="531"/>
      <c r="L5" s="531"/>
      <c r="M5" s="531"/>
    </row>
    <row r="6" spans="1:13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</row>
    <row r="7" spans="1:13">
      <c r="A7" s="531" t="s">
        <v>508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</row>
    <row r="8" spans="1:13">
      <c r="A8" s="531"/>
      <c r="B8" s="531"/>
      <c r="C8" s="531"/>
      <c r="D8" s="531"/>
      <c r="E8" s="531"/>
      <c r="F8" s="531"/>
      <c r="G8" s="531"/>
      <c r="H8" s="531" t="s">
        <v>520</v>
      </c>
      <c r="I8" s="531"/>
      <c r="J8" s="531"/>
      <c r="K8" s="531"/>
      <c r="L8" s="531"/>
      <c r="M8" s="531"/>
    </row>
    <row r="9" spans="1:13" ht="15.75">
      <c r="A9" s="528">
        <v>1</v>
      </c>
      <c r="B9" s="529" t="s">
        <v>509</v>
      </c>
      <c r="C9" s="529"/>
      <c r="D9" s="529"/>
      <c r="E9" s="529" t="s">
        <v>510</v>
      </c>
      <c r="F9" s="529" t="s">
        <v>511</v>
      </c>
      <c r="G9" s="529" t="s">
        <v>512</v>
      </c>
      <c r="H9" s="529">
        <v>2799.4</v>
      </c>
      <c r="I9" s="535">
        <v>127.8</v>
      </c>
      <c r="J9" s="531"/>
      <c r="K9" s="531"/>
      <c r="L9" s="531"/>
      <c r="M9" s="531"/>
    </row>
    <row r="10" spans="1:13" ht="15.75">
      <c r="A10" s="528">
        <v>2</v>
      </c>
      <c r="B10" s="529" t="s">
        <v>513</v>
      </c>
      <c r="C10" s="529"/>
      <c r="D10" s="529"/>
      <c r="E10" s="529" t="s">
        <v>521</v>
      </c>
      <c r="F10" s="529" t="s">
        <v>514</v>
      </c>
      <c r="G10" s="529" t="s">
        <v>515</v>
      </c>
      <c r="H10" s="529">
        <v>65081.7</v>
      </c>
      <c r="I10" s="536">
        <v>1467.1</v>
      </c>
      <c r="J10" s="537" t="s">
        <v>522</v>
      </c>
      <c r="K10" s="531"/>
      <c r="L10" s="531"/>
      <c r="M10" s="531"/>
    </row>
    <row r="11" spans="1:13">
      <c r="A11" s="531"/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</row>
    <row r="12" spans="1:13">
      <c r="A12" s="670"/>
      <c r="B12" s="671"/>
      <c r="C12" s="671"/>
      <c r="D12" s="671"/>
      <c r="E12" s="671"/>
      <c r="F12" s="671"/>
      <c r="G12" s="671"/>
      <c r="H12" s="671"/>
      <c r="I12" s="671"/>
      <c r="J12" s="531"/>
      <c r="K12" s="531"/>
      <c r="L12" s="531"/>
      <c r="M12" s="531"/>
    </row>
    <row r="13" spans="1:13">
      <c r="A13" s="671"/>
      <c r="B13" s="671"/>
      <c r="C13" s="671"/>
      <c r="D13" s="671"/>
      <c r="E13" s="671"/>
      <c r="F13" s="671"/>
      <c r="G13" s="671"/>
      <c r="H13" s="671"/>
      <c r="I13" s="671"/>
      <c r="J13" s="531"/>
      <c r="K13" s="531"/>
      <c r="L13" s="531"/>
      <c r="M13" s="531"/>
    </row>
    <row r="14" spans="1:13">
      <c r="A14" s="671"/>
      <c r="B14" s="671"/>
      <c r="C14" s="671"/>
      <c r="D14" s="671"/>
      <c r="E14" s="671"/>
      <c r="F14" s="671"/>
      <c r="G14" s="671"/>
      <c r="H14" s="671"/>
      <c r="I14" s="671"/>
      <c r="J14" s="531"/>
      <c r="K14" s="531"/>
      <c r="L14" s="531"/>
      <c r="M14" s="531"/>
    </row>
    <row r="15" spans="1:13">
      <c r="A15" s="531" t="s">
        <v>523</v>
      </c>
      <c r="B15" s="531"/>
      <c r="C15" s="531"/>
      <c r="D15" s="538">
        <f>22793.5</f>
        <v>22793.5</v>
      </c>
      <c r="E15" s="531"/>
      <c r="F15" s="531"/>
      <c r="G15" s="531"/>
      <c r="H15" s="531"/>
      <c r="I15" s="531"/>
      <c r="J15" s="531"/>
      <c r="K15" s="531"/>
      <c r="L15" s="531"/>
      <c r="M15" s="531"/>
    </row>
  </sheetData>
  <mergeCells count="5">
    <mergeCell ref="A12:I14"/>
    <mergeCell ref="A1:E1"/>
    <mergeCell ref="B3:D3"/>
    <mergeCell ref="B4:D4"/>
    <mergeCell ref="A5:D5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Y326"/>
  <sheetViews>
    <sheetView topLeftCell="A23" zoomScale="85" zoomScaleNormal="85" zoomScaleSheetLayoutView="69" workbookViewId="0">
      <selection activeCell="U132" sqref="U132"/>
    </sheetView>
  </sheetViews>
  <sheetFormatPr defaultColWidth="12.140625" defaultRowHeight="15" outlineLevelCol="1"/>
  <cols>
    <col min="1" max="1" width="4.28515625" style="48" customWidth="1"/>
    <col min="2" max="2" width="6.85546875" style="82" hidden="1" customWidth="1" outlineLevel="1"/>
    <col min="3" max="3" width="6.28515625" style="82" hidden="1" customWidth="1" outlineLevel="1"/>
    <col min="4" max="4" width="4.42578125" style="82" hidden="1" customWidth="1" outlineLevel="1"/>
    <col min="5" max="5" width="26.42578125" style="48" customWidth="1" collapsed="1"/>
    <col min="6" max="7" width="0.28515625" style="48" customWidth="1" outlineLevel="1"/>
    <col min="8" max="8" width="9.85546875" style="82" customWidth="1"/>
    <col min="9" max="9" width="0.28515625" style="82" hidden="1" customWidth="1"/>
    <col min="10" max="10" width="6.140625" style="82" customWidth="1"/>
    <col min="11" max="11" width="7.5703125" style="82" customWidth="1"/>
    <col min="12" max="12" width="0.140625" style="82" hidden="1" customWidth="1"/>
    <col min="13" max="13" width="9.140625" style="48" customWidth="1"/>
    <col min="14" max="14" width="0.28515625" style="48" hidden="1" customWidth="1"/>
    <col min="15" max="15" width="6.140625" style="82" customWidth="1"/>
    <col min="16" max="16" width="8" style="82" customWidth="1"/>
    <col min="17" max="17" width="10.28515625" style="82" hidden="1" customWidth="1"/>
    <col min="18" max="18" width="15.85546875" style="48" customWidth="1"/>
    <col min="19" max="19" width="0.140625" style="48" customWidth="1"/>
    <col min="20" max="23" width="12.140625" style="48" customWidth="1"/>
    <col min="24" max="24" width="21.28515625" style="48" customWidth="1"/>
    <col min="25" max="16384" width="12.140625" style="48"/>
  </cols>
  <sheetData>
    <row r="1" spans="1:19" ht="21">
      <c r="A1" s="676" t="s">
        <v>145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</row>
    <row r="2" spans="1:19" ht="12" hidden="1" customHeight="1">
      <c r="A2" s="677" t="s">
        <v>535</v>
      </c>
      <c r="B2" s="677"/>
      <c r="C2" s="677"/>
      <c r="D2" s="678"/>
      <c r="E2" s="679" t="s">
        <v>119</v>
      </c>
      <c r="F2" s="680"/>
      <c r="G2" s="340"/>
      <c r="H2" s="679" t="s">
        <v>536</v>
      </c>
      <c r="I2" s="681"/>
      <c r="J2" s="340"/>
      <c r="K2" s="340"/>
      <c r="L2" s="340"/>
      <c r="M2" s="679" t="s">
        <v>537</v>
      </c>
      <c r="N2" s="681"/>
      <c r="O2" s="234"/>
      <c r="P2" s="234"/>
      <c r="Q2" s="235"/>
      <c r="R2" s="49"/>
      <c r="S2" s="49"/>
    </row>
    <row r="3" spans="1:19" ht="108" hidden="1">
      <c r="A3" s="50" t="s">
        <v>538</v>
      </c>
      <c r="B3" s="51" t="s">
        <v>539</v>
      </c>
      <c r="C3" s="51" t="s">
        <v>540</v>
      </c>
      <c r="D3" s="51" t="s">
        <v>541</v>
      </c>
      <c r="E3" s="52" t="s">
        <v>542</v>
      </c>
      <c r="F3" s="52" t="s">
        <v>543</v>
      </c>
      <c r="G3" s="16" t="s">
        <v>271</v>
      </c>
      <c r="H3" s="50" t="s">
        <v>544</v>
      </c>
      <c r="I3" s="50" t="s">
        <v>545</v>
      </c>
      <c r="J3" s="53">
        <v>43132</v>
      </c>
      <c r="K3" s="53">
        <v>43160</v>
      </c>
      <c r="L3" s="53" t="s">
        <v>115</v>
      </c>
      <c r="M3" s="50" t="s">
        <v>544</v>
      </c>
      <c r="N3" s="50" t="s">
        <v>545</v>
      </c>
      <c r="O3" s="53">
        <v>42767</v>
      </c>
      <c r="P3" s="304">
        <v>43160</v>
      </c>
      <c r="Q3" s="53" t="s">
        <v>115</v>
      </c>
      <c r="R3" s="305" t="s">
        <v>293</v>
      </c>
      <c r="S3" s="109" t="s">
        <v>546</v>
      </c>
    </row>
    <row r="4" spans="1:19" hidden="1">
      <c r="A4" s="54">
        <v>1</v>
      </c>
      <c r="B4" s="55" t="s">
        <v>547</v>
      </c>
      <c r="C4" s="55">
        <v>1</v>
      </c>
      <c r="D4" s="56">
        <v>2</v>
      </c>
      <c r="E4" s="57" t="s">
        <v>548</v>
      </c>
      <c r="F4" s="57" t="s">
        <v>549</v>
      </c>
      <c r="G4" s="227"/>
      <c r="H4" s="58">
        <v>776335</v>
      </c>
      <c r="I4" s="59">
        <v>42836</v>
      </c>
      <c r="J4" s="60">
        <v>48</v>
      </c>
      <c r="K4" s="60">
        <v>54</v>
      </c>
      <c r="L4" s="61">
        <f>K4-J4</f>
        <v>6</v>
      </c>
      <c r="M4" s="60">
        <v>758008</v>
      </c>
      <c r="N4" s="62">
        <v>42836</v>
      </c>
      <c r="O4" s="60">
        <v>29</v>
      </c>
      <c r="P4" s="60">
        <v>33</v>
      </c>
      <c r="Q4" s="61">
        <f t="shared" ref="Q4:Q65" si="0">P4-O4</f>
        <v>4</v>
      </c>
      <c r="R4" s="63"/>
      <c r="S4" s="63"/>
    </row>
    <row r="5" spans="1:19" hidden="1">
      <c r="A5" s="54">
        <v>2</v>
      </c>
      <c r="B5" s="55" t="s">
        <v>547</v>
      </c>
      <c r="C5" s="55">
        <v>2</v>
      </c>
      <c r="D5" s="56">
        <v>2</v>
      </c>
      <c r="E5" s="57" t="s">
        <v>550</v>
      </c>
      <c r="F5" s="57" t="s">
        <v>551</v>
      </c>
      <c r="G5" s="57"/>
      <c r="H5" s="60">
        <v>775574</v>
      </c>
      <c r="I5" s="59">
        <v>42836</v>
      </c>
      <c r="J5" s="60">
        <v>27</v>
      </c>
      <c r="K5" s="65"/>
      <c r="L5" s="61">
        <f t="shared" ref="L5:L66" si="1">K5-J5</f>
        <v>-27</v>
      </c>
      <c r="M5" s="65">
        <v>773090</v>
      </c>
      <c r="N5" s="66">
        <v>42836</v>
      </c>
      <c r="O5" s="60">
        <v>10</v>
      </c>
      <c r="P5" s="65"/>
      <c r="Q5" s="61">
        <f t="shared" si="0"/>
        <v>-10</v>
      </c>
      <c r="R5" s="110"/>
      <c r="S5" s="110"/>
    </row>
    <row r="6" spans="1:19" hidden="1">
      <c r="A6" s="54">
        <v>3</v>
      </c>
      <c r="B6" s="55" t="s">
        <v>547</v>
      </c>
      <c r="C6" s="55">
        <v>3</v>
      </c>
      <c r="D6" s="56">
        <v>2</v>
      </c>
      <c r="E6" s="57" t="s">
        <v>552</v>
      </c>
      <c r="F6" s="57" t="s">
        <v>553</v>
      </c>
      <c r="G6" s="57"/>
      <c r="H6" s="60">
        <v>773089</v>
      </c>
      <c r="I6" s="59">
        <v>42836</v>
      </c>
      <c r="J6" s="60">
        <v>0</v>
      </c>
      <c r="K6" s="60">
        <v>0</v>
      </c>
      <c r="L6" s="61">
        <f t="shared" si="1"/>
        <v>0</v>
      </c>
      <c r="M6" s="60">
        <v>775573</v>
      </c>
      <c r="N6" s="62">
        <v>42836</v>
      </c>
      <c r="O6" s="60">
        <v>0</v>
      </c>
      <c r="P6" s="60">
        <v>0</v>
      </c>
      <c r="Q6" s="61">
        <f t="shared" si="0"/>
        <v>0</v>
      </c>
      <c r="R6" s="63"/>
      <c r="S6" s="63">
        <v>0</v>
      </c>
    </row>
    <row r="7" spans="1:19" hidden="1">
      <c r="A7" s="54">
        <v>4</v>
      </c>
      <c r="B7" s="55" t="s">
        <v>547</v>
      </c>
      <c r="C7" s="55">
        <v>4</v>
      </c>
      <c r="D7" s="56">
        <v>2</v>
      </c>
      <c r="E7" s="57" t="s">
        <v>554</v>
      </c>
      <c r="F7" s="57" t="s">
        <v>555</v>
      </c>
      <c r="G7" s="57"/>
      <c r="H7" s="60">
        <v>758004</v>
      </c>
      <c r="I7" s="59">
        <v>42836</v>
      </c>
      <c r="J7" s="64">
        <v>12</v>
      </c>
      <c r="K7" s="65"/>
      <c r="L7" s="61">
        <f t="shared" si="1"/>
        <v>-12</v>
      </c>
      <c r="M7" s="60">
        <v>771422</v>
      </c>
      <c r="N7" s="62">
        <v>42836</v>
      </c>
      <c r="O7" s="64">
        <v>4</v>
      </c>
      <c r="P7" s="65"/>
      <c r="Q7" s="61">
        <f t="shared" si="0"/>
        <v>-4</v>
      </c>
      <c r="R7" s="63"/>
      <c r="S7" s="63">
        <v>0</v>
      </c>
    </row>
    <row r="8" spans="1:19" hidden="1">
      <c r="A8" s="54">
        <v>5</v>
      </c>
      <c r="B8" s="55" t="s">
        <v>547</v>
      </c>
      <c r="C8" s="55">
        <v>5</v>
      </c>
      <c r="D8" s="56">
        <v>2</v>
      </c>
      <c r="E8" s="57" t="s">
        <v>556</v>
      </c>
      <c r="F8" s="57" t="s">
        <v>557</v>
      </c>
      <c r="G8" s="57"/>
      <c r="H8" s="60">
        <v>771402</v>
      </c>
      <c r="I8" s="59">
        <v>42836</v>
      </c>
      <c r="J8" s="65">
        <v>53</v>
      </c>
      <c r="K8" s="65"/>
      <c r="L8" s="61">
        <f t="shared" si="1"/>
        <v>-53</v>
      </c>
      <c r="M8" s="60">
        <v>776339</v>
      </c>
      <c r="N8" s="62">
        <v>42836</v>
      </c>
      <c r="O8" s="65">
        <v>19</v>
      </c>
      <c r="P8" s="65"/>
      <c r="Q8" s="61">
        <f t="shared" si="0"/>
        <v>-19</v>
      </c>
      <c r="R8" s="63"/>
      <c r="S8" s="63">
        <v>0</v>
      </c>
    </row>
    <row r="9" spans="1:19" hidden="1">
      <c r="A9" s="54">
        <v>6</v>
      </c>
      <c r="B9" s="55" t="s">
        <v>547</v>
      </c>
      <c r="C9" s="55">
        <v>6</v>
      </c>
      <c r="D9" s="56">
        <v>2</v>
      </c>
      <c r="E9" s="57" t="s">
        <v>558</v>
      </c>
      <c r="F9" s="57" t="s">
        <v>559</v>
      </c>
      <c r="G9" s="57"/>
      <c r="H9" s="60">
        <v>773081</v>
      </c>
      <c r="I9" s="59">
        <v>42836</v>
      </c>
      <c r="J9" s="60">
        <v>13</v>
      </c>
      <c r="K9" s="60">
        <v>17</v>
      </c>
      <c r="L9" s="61">
        <f t="shared" si="1"/>
        <v>4</v>
      </c>
      <c r="M9" s="60">
        <v>773091</v>
      </c>
      <c r="N9" s="62">
        <v>42836</v>
      </c>
      <c r="O9" s="60">
        <v>7</v>
      </c>
      <c r="P9" s="60">
        <v>9</v>
      </c>
      <c r="Q9" s="61">
        <f t="shared" si="0"/>
        <v>2</v>
      </c>
      <c r="R9" s="63"/>
      <c r="S9" s="63">
        <v>0</v>
      </c>
    </row>
    <row r="10" spans="1:19">
      <c r="A10" s="54">
        <v>7</v>
      </c>
      <c r="B10" s="55" t="s">
        <v>547</v>
      </c>
      <c r="C10" s="55">
        <v>7</v>
      </c>
      <c r="D10" s="56">
        <v>2</v>
      </c>
      <c r="E10" s="57" t="s">
        <v>146</v>
      </c>
      <c r="F10" s="57"/>
      <c r="G10" s="57"/>
      <c r="H10" s="60">
        <v>775580</v>
      </c>
      <c r="I10" s="59">
        <v>42836</v>
      </c>
      <c r="J10" s="60"/>
      <c r="K10" s="60"/>
      <c r="L10" s="61">
        <f t="shared" si="1"/>
        <v>0</v>
      </c>
      <c r="M10" s="60">
        <v>773100</v>
      </c>
      <c r="N10" s="62">
        <v>42836</v>
      </c>
      <c r="O10" s="60"/>
      <c r="P10" s="60"/>
      <c r="Q10" s="61">
        <f t="shared" si="0"/>
        <v>0</v>
      </c>
      <c r="R10" s="63"/>
      <c r="S10" s="63">
        <v>0</v>
      </c>
    </row>
    <row r="11" spans="1:19" hidden="1">
      <c r="A11" s="54">
        <v>8</v>
      </c>
      <c r="B11" s="55" t="s">
        <v>547</v>
      </c>
      <c r="C11" s="55">
        <v>8</v>
      </c>
      <c r="D11" s="56">
        <v>2</v>
      </c>
      <c r="E11" s="57" t="s">
        <v>147</v>
      </c>
      <c r="F11" s="57" t="s">
        <v>560</v>
      </c>
      <c r="G11" s="57"/>
      <c r="H11" s="60">
        <v>776338</v>
      </c>
      <c r="I11" s="59">
        <v>42836</v>
      </c>
      <c r="J11" s="60">
        <v>41</v>
      </c>
      <c r="K11" s="65"/>
      <c r="L11" s="61">
        <f t="shared" si="1"/>
        <v>-41</v>
      </c>
      <c r="M11" s="60">
        <v>776330</v>
      </c>
      <c r="N11" s="62">
        <v>42836</v>
      </c>
      <c r="O11" s="60">
        <v>20</v>
      </c>
      <c r="P11" s="65"/>
      <c r="Q11" s="61">
        <f t="shared" si="0"/>
        <v>-20</v>
      </c>
      <c r="R11" s="110"/>
      <c r="S11" s="110"/>
    </row>
    <row r="12" spans="1:19" hidden="1">
      <c r="A12" s="54">
        <v>9</v>
      </c>
      <c r="B12" s="55" t="s">
        <v>547</v>
      </c>
      <c r="C12" s="55">
        <v>1</v>
      </c>
      <c r="D12" s="56">
        <v>3</v>
      </c>
      <c r="E12" s="57" t="s">
        <v>561</v>
      </c>
      <c r="F12" s="57" t="s">
        <v>562</v>
      </c>
      <c r="G12" s="57"/>
      <c r="H12" s="60">
        <v>762971</v>
      </c>
      <c r="I12" s="59">
        <v>42836</v>
      </c>
      <c r="J12" s="60">
        <v>20</v>
      </c>
      <c r="K12" s="65"/>
      <c r="L12" s="61">
        <f t="shared" si="1"/>
        <v>-20</v>
      </c>
      <c r="M12" s="60">
        <v>770267</v>
      </c>
      <c r="N12" s="62">
        <v>42836</v>
      </c>
      <c r="O12" s="60">
        <v>20</v>
      </c>
      <c r="P12" s="65"/>
      <c r="Q12" s="61">
        <f t="shared" si="0"/>
        <v>-20</v>
      </c>
      <c r="R12" s="63"/>
      <c r="S12" s="63">
        <v>0</v>
      </c>
    </row>
    <row r="13" spans="1:19" hidden="1">
      <c r="A13" s="54">
        <v>10</v>
      </c>
      <c r="B13" s="55" t="s">
        <v>547</v>
      </c>
      <c r="C13" s="55">
        <v>2</v>
      </c>
      <c r="D13" s="56">
        <v>3</v>
      </c>
      <c r="E13" s="57" t="s">
        <v>563</v>
      </c>
      <c r="F13" s="57" t="s">
        <v>564</v>
      </c>
      <c r="G13" s="57"/>
      <c r="H13" s="60">
        <v>775562</v>
      </c>
      <c r="I13" s="59">
        <v>42836</v>
      </c>
      <c r="J13" s="60"/>
      <c r="K13" s="60"/>
      <c r="L13" s="61">
        <f t="shared" si="1"/>
        <v>0</v>
      </c>
      <c r="M13" s="60">
        <v>773097</v>
      </c>
      <c r="N13" s="62">
        <v>42836</v>
      </c>
      <c r="O13" s="60"/>
      <c r="P13" s="60"/>
      <c r="Q13" s="61">
        <f t="shared" si="0"/>
        <v>0</v>
      </c>
      <c r="R13" s="63"/>
      <c r="S13" s="63">
        <v>0</v>
      </c>
    </row>
    <row r="14" spans="1:19" hidden="1">
      <c r="A14" s="54">
        <v>11</v>
      </c>
      <c r="B14" s="55" t="s">
        <v>547</v>
      </c>
      <c r="C14" s="55">
        <v>3</v>
      </c>
      <c r="D14" s="56">
        <v>3</v>
      </c>
      <c r="E14" s="57" t="s">
        <v>565</v>
      </c>
      <c r="F14" s="57" t="s">
        <v>566</v>
      </c>
      <c r="G14" s="57"/>
      <c r="H14" s="60">
        <v>773095</v>
      </c>
      <c r="I14" s="59">
        <v>42836</v>
      </c>
      <c r="J14" s="65">
        <v>2</v>
      </c>
      <c r="K14" s="65"/>
      <c r="L14" s="61">
        <f t="shared" si="1"/>
        <v>-2</v>
      </c>
      <c r="M14" s="60">
        <v>775572</v>
      </c>
      <c r="N14" s="62">
        <v>42836</v>
      </c>
      <c r="O14" s="65">
        <v>0</v>
      </c>
      <c r="P14" s="65"/>
      <c r="Q14" s="61">
        <f t="shared" si="0"/>
        <v>0</v>
      </c>
      <c r="R14" s="63"/>
      <c r="S14" s="110"/>
    </row>
    <row r="15" spans="1:19" hidden="1">
      <c r="A15" s="54">
        <v>12</v>
      </c>
      <c r="B15" s="55" t="s">
        <v>547</v>
      </c>
      <c r="C15" s="55">
        <v>4</v>
      </c>
      <c r="D15" s="56">
        <v>3</v>
      </c>
      <c r="E15" s="10" t="s">
        <v>13</v>
      </c>
      <c r="F15" s="57"/>
      <c r="G15" s="57"/>
      <c r="H15" s="134" t="s">
        <v>231</v>
      </c>
      <c r="I15" s="59">
        <v>42836</v>
      </c>
      <c r="J15" s="64">
        <v>0</v>
      </c>
      <c r="K15" s="65"/>
      <c r="L15" s="61">
        <f t="shared" si="1"/>
        <v>0</v>
      </c>
      <c r="M15" s="134" t="s">
        <v>231</v>
      </c>
      <c r="N15" s="62">
        <v>42836</v>
      </c>
      <c r="O15" s="64">
        <v>0</v>
      </c>
      <c r="P15" s="65"/>
      <c r="Q15" s="61">
        <f t="shared" si="0"/>
        <v>0</v>
      </c>
      <c r="R15" s="63"/>
      <c r="S15" s="63">
        <v>0</v>
      </c>
    </row>
    <row r="16" spans="1:19" hidden="1">
      <c r="A16" s="54">
        <v>13</v>
      </c>
      <c r="B16" s="55" t="s">
        <v>547</v>
      </c>
      <c r="C16" s="55">
        <v>5</v>
      </c>
      <c r="D16" s="56">
        <v>3</v>
      </c>
      <c r="E16" s="57" t="s">
        <v>234</v>
      </c>
      <c r="F16" s="57"/>
      <c r="G16" s="57"/>
      <c r="H16" s="60">
        <v>760935</v>
      </c>
      <c r="I16" s="59">
        <v>42836</v>
      </c>
      <c r="J16" s="60"/>
      <c r="K16" s="60"/>
      <c r="L16" s="61">
        <f t="shared" si="1"/>
        <v>0</v>
      </c>
      <c r="M16" s="60">
        <v>770277</v>
      </c>
      <c r="N16" s="62">
        <v>42836</v>
      </c>
      <c r="O16" s="60"/>
      <c r="P16" s="60"/>
      <c r="Q16" s="61">
        <f t="shared" si="0"/>
        <v>0</v>
      </c>
      <c r="R16" s="63"/>
      <c r="S16" s="63">
        <v>0</v>
      </c>
    </row>
    <row r="17" spans="1:19" hidden="1">
      <c r="A17" s="54">
        <v>14</v>
      </c>
      <c r="B17" s="55" t="s">
        <v>547</v>
      </c>
      <c r="C17" s="55">
        <v>6</v>
      </c>
      <c r="D17" s="56">
        <v>3</v>
      </c>
      <c r="E17" s="57" t="s">
        <v>567</v>
      </c>
      <c r="F17" s="57" t="s">
        <v>568</v>
      </c>
      <c r="G17" s="57"/>
      <c r="H17" s="60">
        <v>773093</v>
      </c>
      <c r="I17" s="59">
        <v>42836</v>
      </c>
      <c r="J17" s="60">
        <v>9</v>
      </c>
      <c r="K17" s="60">
        <v>14</v>
      </c>
      <c r="L17" s="61">
        <f t="shared" si="1"/>
        <v>5</v>
      </c>
      <c r="M17" s="60">
        <v>775566</v>
      </c>
      <c r="N17" s="62">
        <v>42836</v>
      </c>
      <c r="O17" s="60">
        <v>5</v>
      </c>
      <c r="P17" s="60">
        <v>7</v>
      </c>
      <c r="Q17" s="61">
        <f t="shared" si="0"/>
        <v>2</v>
      </c>
      <c r="R17" s="110"/>
      <c r="S17" s="110"/>
    </row>
    <row r="18" spans="1:19" hidden="1">
      <c r="A18" s="54">
        <v>15</v>
      </c>
      <c r="B18" s="55" t="s">
        <v>547</v>
      </c>
      <c r="C18" s="55">
        <v>7</v>
      </c>
      <c r="D18" s="56">
        <v>3</v>
      </c>
      <c r="E18" s="57" t="s">
        <v>569</v>
      </c>
      <c r="F18" s="57" t="s">
        <v>570</v>
      </c>
      <c r="G18" s="57"/>
      <c r="H18" s="60">
        <v>775571</v>
      </c>
      <c r="I18" s="59">
        <v>42836</v>
      </c>
      <c r="J18" s="60"/>
      <c r="K18" s="60"/>
      <c r="L18" s="61">
        <f t="shared" si="1"/>
        <v>0</v>
      </c>
      <c r="M18" s="60">
        <v>773092</v>
      </c>
      <c r="N18" s="62">
        <v>42836</v>
      </c>
      <c r="O18" s="60"/>
      <c r="P18" s="60"/>
      <c r="Q18" s="61">
        <f t="shared" si="0"/>
        <v>0</v>
      </c>
      <c r="R18" s="110"/>
      <c r="S18" s="110"/>
    </row>
    <row r="19" spans="1:19" hidden="1">
      <c r="A19" s="54">
        <v>16</v>
      </c>
      <c r="B19" s="55" t="s">
        <v>547</v>
      </c>
      <c r="C19" s="55">
        <v>8</v>
      </c>
      <c r="D19" s="56">
        <v>3</v>
      </c>
      <c r="E19" s="57" t="s">
        <v>571</v>
      </c>
      <c r="F19" s="57" t="s">
        <v>572</v>
      </c>
      <c r="G19" s="57"/>
      <c r="H19" s="60">
        <v>762972</v>
      </c>
      <c r="I19" s="59">
        <v>42836</v>
      </c>
      <c r="J19" s="60"/>
      <c r="K19" s="60">
        <v>1</v>
      </c>
      <c r="L19" s="61">
        <f t="shared" si="1"/>
        <v>1</v>
      </c>
      <c r="M19" s="60">
        <v>762977</v>
      </c>
      <c r="N19" s="62">
        <v>42836</v>
      </c>
      <c r="O19" s="60"/>
      <c r="P19" s="60">
        <v>1</v>
      </c>
      <c r="Q19" s="61">
        <f t="shared" si="0"/>
        <v>1</v>
      </c>
      <c r="R19" s="63"/>
      <c r="S19" s="63">
        <v>0</v>
      </c>
    </row>
    <row r="20" spans="1:19" hidden="1">
      <c r="A20" s="54">
        <v>17</v>
      </c>
      <c r="B20" s="55" t="s">
        <v>547</v>
      </c>
      <c r="C20" s="55">
        <v>1</v>
      </c>
      <c r="D20" s="56">
        <v>4</v>
      </c>
      <c r="E20" s="57" t="s">
        <v>148</v>
      </c>
      <c r="F20" s="57" t="s">
        <v>573</v>
      </c>
      <c r="G20" s="57"/>
      <c r="H20" s="60">
        <v>770271</v>
      </c>
      <c r="I20" s="59">
        <v>42836</v>
      </c>
      <c r="J20" s="60">
        <v>19</v>
      </c>
      <c r="K20" s="60">
        <v>22</v>
      </c>
      <c r="L20" s="61">
        <f t="shared" si="1"/>
        <v>3</v>
      </c>
      <c r="M20" s="65">
        <v>770269</v>
      </c>
      <c r="N20" s="66">
        <v>42836</v>
      </c>
      <c r="O20" s="60">
        <v>9</v>
      </c>
      <c r="P20" s="60">
        <v>11</v>
      </c>
      <c r="Q20" s="61">
        <f t="shared" si="0"/>
        <v>2</v>
      </c>
      <c r="R20" s="14"/>
      <c r="S20" s="14">
        <v>0</v>
      </c>
    </row>
    <row r="21" spans="1:19" hidden="1">
      <c r="A21" s="54">
        <v>18</v>
      </c>
      <c r="B21" s="55" t="s">
        <v>547</v>
      </c>
      <c r="C21" s="55">
        <v>2</v>
      </c>
      <c r="D21" s="56">
        <v>4</v>
      </c>
      <c r="E21" s="57" t="s">
        <v>574</v>
      </c>
      <c r="F21" s="57"/>
      <c r="G21" s="57"/>
      <c r="H21" s="60">
        <v>775563</v>
      </c>
      <c r="I21" s="59">
        <v>42836</v>
      </c>
      <c r="J21" s="64">
        <v>60</v>
      </c>
      <c r="K21" s="65"/>
      <c r="L21" s="61">
        <f t="shared" si="1"/>
        <v>-60</v>
      </c>
      <c r="M21" s="86">
        <v>775565</v>
      </c>
      <c r="N21" s="89">
        <v>42836</v>
      </c>
      <c r="O21" s="64">
        <v>35</v>
      </c>
      <c r="P21" s="65"/>
      <c r="Q21" s="61">
        <f t="shared" si="0"/>
        <v>-35</v>
      </c>
      <c r="R21" s="63"/>
      <c r="S21" s="63">
        <v>0</v>
      </c>
    </row>
    <row r="22" spans="1:19" hidden="1">
      <c r="A22" s="54">
        <v>19</v>
      </c>
      <c r="B22" s="55" t="s">
        <v>547</v>
      </c>
      <c r="C22" s="55">
        <v>3</v>
      </c>
      <c r="D22" s="56">
        <v>4</v>
      </c>
      <c r="E22" s="30" t="s">
        <v>322</v>
      </c>
      <c r="F22" s="57"/>
      <c r="G22" s="57"/>
      <c r="H22" s="60">
        <v>775578</v>
      </c>
      <c r="I22" s="59">
        <v>42836</v>
      </c>
      <c r="J22" s="60">
        <v>35</v>
      </c>
      <c r="K22" s="65"/>
      <c r="L22" s="61">
        <f t="shared" si="1"/>
        <v>-35</v>
      </c>
      <c r="M22" s="60">
        <v>775561</v>
      </c>
      <c r="N22" s="62">
        <v>42836</v>
      </c>
      <c r="O22" s="60">
        <v>5</v>
      </c>
      <c r="P22" s="65"/>
      <c r="Q22" s="61">
        <f t="shared" si="0"/>
        <v>-5</v>
      </c>
      <c r="R22" s="63"/>
      <c r="S22" s="63">
        <v>0</v>
      </c>
    </row>
    <row r="23" spans="1:19">
      <c r="A23" s="54">
        <v>20</v>
      </c>
      <c r="B23" s="55" t="s">
        <v>547</v>
      </c>
      <c r="C23" s="55">
        <v>4</v>
      </c>
      <c r="D23" s="56">
        <v>4</v>
      </c>
      <c r="E23" s="57" t="s">
        <v>146</v>
      </c>
      <c r="F23" s="57"/>
      <c r="G23" s="57"/>
      <c r="H23" s="60">
        <v>770263</v>
      </c>
      <c r="I23" s="59">
        <v>42836</v>
      </c>
      <c r="J23" s="60"/>
      <c r="K23" s="60"/>
      <c r="L23" s="61">
        <f t="shared" si="1"/>
        <v>0</v>
      </c>
      <c r="M23" s="60">
        <v>770262</v>
      </c>
      <c r="N23" s="62">
        <v>42836</v>
      </c>
      <c r="O23" s="60"/>
      <c r="P23" s="60"/>
      <c r="Q23" s="61">
        <f t="shared" si="0"/>
        <v>0</v>
      </c>
      <c r="R23" s="63"/>
      <c r="S23" s="63">
        <v>0</v>
      </c>
    </row>
    <row r="24" spans="1:19" hidden="1">
      <c r="A24" s="54">
        <v>21</v>
      </c>
      <c r="B24" s="55" t="s">
        <v>547</v>
      </c>
      <c r="C24" s="55">
        <v>5</v>
      </c>
      <c r="D24" s="56">
        <v>4</v>
      </c>
      <c r="E24" s="57" t="s">
        <v>575</v>
      </c>
      <c r="F24" s="57" t="s">
        <v>576</v>
      </c>
      <c r="G24" s="57"/>
      <c r="H24" s="60">
        <v>770268</v>
      </c>
      <c r="I24" s="59">
        <v>42836</v>
      </c>
      <c r="J24" s="60"/>
      <c r="K24" s="60"/>
      <c r="L24" s="61">
        <f t="shared" si="1"/>
        <v>0</v>
      </c>
      <c r="M24" s="60">
        <v>770280</v>
      </c>
      <c r="N24" s="62">
        <v>42836</v>
      </c>
      <c r="O24" s="60"/>
      <c r="P24" s="60"/>
      <c r="Q24" s="61">
        <f t="shared" si="0"/>
        <v>0</v>
      </c>
      <c r="R24" s="63"/>
      <c r="S24" s="63">
        <v>0</v>
      </c>
    </row>
    <row r="25" spans="1:19" hidden="1">
      <c r="A25" s="54">
        <v>22</v>
      </c>
      <c r="B25" s="55" t="s">
        <v>547</v>
      </c>
      <c r="C25" s="55">
        <v>6</v>
      </c>
      <c r="D25" s="56">
        <v>4</v>
      </c>
      <c r="E25" s="57" t="s">
        <v>577</v>
      </c>
      <c r="F25" s="57" t="s">
        <v>578</v>
      </c>
      <c r="G25" s="57"/>
      <c r="H25" s="60">
        <v>775577</v>
      </c>
      <c r="I25" s="59">
        <v>42836</v>
      </c>
      <c r="J25" s="64">
        <v>15</v>
      </c>
      <c r="K25" s="65"/>
      <c r="L25" s="61">
        <f t="shared" si="1"/>
        <v>-15</v>
      </c>
      <c r="M25" s="60">
        <v>760164</v>
      </c>
      <c r="N25" s="62">
        <v>42836</v>
      </c>
      <c r="O25" s="64">
        <v>4</v>
      </c>
      <c r="P25" s="65"/>
      <c r="Q25" s="61">
        <f t="shared" si="0"/>
        <v>-4</v>
      </c>
      <c r="R25" s="62"/>
      <c r="S25" s="62">
        <v>43009</v>
      </c>
    </row>
    <row r="26" spans="1:19" hidden="1">
      <c r="A26" s="54">
        <v>23</v>
      </c>
      <c r="B26" s="55" t="s">
        <v>547</v>
      </c>
      <c r="C26" s="55">
        <v>7</v>
      </c>
      <c r="D26" s="56">
        <v>4</v>
      </c>
      <c r="E26" s="57" t="s">
        <v>579</v>
      </c>
      <c r="F26" s="57" t="s">
        <v>580</v>
      </c>
      <c r="G26" s="57"/>
      <c r="H26" s="60">
        <v>775576</v>
      </c>
      <c r="I26" s="59">
        <v>42836</v>
      </c>
      <c r="J26" s="64">
        <v>18</v>
      </c>
      <c r="K26" s="65">
        <v>19</v>
      </c>
      <c r="L26" s="61">
        <f t="shared" si="1"/>
        <v>1</v>
      </c>
      <c r="M26" s="65">
        <v>775579</v>
      </c>
      <c r="N26" s="66">
        <v>42836</v>
      </c>
      <c r="O26" s="64">
        <v>4</v>
      </c>
      <c r="P26" s="65">
        <v>10</v>
      </c>
      <c r="Q26" s="61">
        <f t="shared" si="0"/>
        <v>6</v>
      </c>
      <c r="R26" s="110"/>
      <c r="S26" s="110"/>
    </row>
    <row r="27" spans="1:19" hidden="1">
      <c r="A27" s="54">
        <v>24</v>
      </c>
      <c r="B27" s="55" t="s">
        <v>547</v>
      </c>
      <c r="C27" s="55">
        <v>8</v>
      </c>
      <c r="D27" s="56">
        <v>4</v>
      </c>
      <c r="E27" s="57" t="s">
        <v>581</v>
      </c>
      <c r="F27" s="57" t="s">
        <v>582</v>
      </c>
      <c r="G27" s="57"/>
      <c r="H27" s="60">
        <v>770273</v>
      </c>
      <c r="I27" s="59">
        <v>42836</v>
      </c>
      <c r="J27" s="60"/>
      <c r="K27" s="60"/>
      <c r="L27" s="61">
        <f t="shared" si="1"/>
        <v>0</v>
      </c>
      <c r="M27" s="60">
        <v>770276</v>
      </c>
      <c r="N27" s="62">
        <v>42836</v>
      </c>
      <c r="O27" s="60"/>
      <c r="P27" s="60"/>
      <c r="Q27" s="61">
        <f t="shared" si="0"/>
        <v>0</v>
      </c>
      <c r="R27" s="110"/>
      <c r="S27" s="110"/>
    </row>
    <row r="28" spans="1:19" hidden="1">
      <c r="A28" s="54">
        <v>25</v>
      </c>
      <c r="B28" s="55" t="s">
        <v>547</v>
      </c>
      <c r="C28" s="55">
        <v>1</v>
      </c>
      <c r="D28" s="56">
        <v>5</v>
      </c>
      <c r="E28" s="57" t="s">
        <v>583</v>
      </c>
      <c r="F28" s="57" t="s">
        <v>584</v>
      </c>
      <c r="G28" s="57"/>
      <c r="H28" s="60">
        <v>770278</v>
      </c>
      <c r="I28" s="59">
        <v>42836</v>
      </c>
      <c r="J28" s="60">
        <v>3</v>
      </c>
      <c r="K28" s="60">
        <v>4</v>
      </c>
      <c r="L28" s="61">
        <f t="shared" si="1"/>
        <v>1</v>
      </c>
      <c r="M28" s="60">
        <v>770272</v>
      </c>
      <c r="N28" s="62">
        <v>42836</v>
      </c>
      <c r="O28" s="60">
        <v>0</v>
      </c>
      <c r="P28" s="60"/>
      <c r="Q28" s="61">
        <f t="shared" si="0"/>
        <v>0</v>
      </c>
      <c r="R28" s="63"/>
      <c r="S28" s="63">
        <v>0</v>
      </c>
    </row>
    <row r="29" spans="1:19">
      <c r="A29" s="54">
        <v>26</v>
      </c>
      <c r="B29" s="55" t="s">
        <v>547</v>
      </c>
      <c r="C29" s="55">
        <v>2</v>
      </c>
      <c r="D29" s="56">
        <v>5</v>
      </c>
      <c r="E29" s="57" t="s">
        <v>146</v>
      </c>
      <c r="F29" s="57"/>
      <c r="G29" s="57"/>
      <c r="H29" s="60">
        <v>760170</v>
      </c>
      <c r="I29" s="59">
        <v>42836</v>
      </c>
      <c r="J29" s="60"/>
      <c r="K29" s="60"/>
      <c r="L29" s="61">
        <f t="shared" si="1"/>
        <v>0</v>
      </c>
      <c r="M29" s="60">
        <v>760180</v>
      </c>
      <c r="N29" s="62">
        <v>42836</v>
      </c>
      <c r="O29" s="60"/>
      <c r="P29" s="60"/>
      <c r="Q29" s="61">
        <f t="shared" si="0"/>
        <v>0</v>
      </c>
      <c r="R29" s="63"/>
      <c r="S29" s="63">
        <v>0</v>
      </c>
    </row>
    <row r="30" spans="1:19" hidden="1">
      <c r="A30" s="54">
        <v>27</v>
      </c>
      <c r="B30" s="55" t="s">
        <v>547</v>
      </c>
      <c r="C30" s="55">
        <v>3</v>
      </c>
      <c r="D30" s="56">
        <v>5</v>
      </c>
      <c r="E30" s="57" t="s">
        <v>278</v>
      </c>
      <c r="F30" s="57"/>
      <c r="G30" s="57"/>
      <c r="H30" s="60">
        <v>760178</v>
      </c>
      <c r="I30" s="59">
        <v>42836</v>
      </c>
      <c r="J30" s="60">
        <v>8</v>
      </c>
      <c r="K30" s="65"/>
      <c r="L30" s="61">
        <f t="shared" si="1"/>
        <v>-8</v>
      </c>
      <c r="M30" s="60">
        <v>760169</v>
      </c>
      <c r="N30" s="62">
        <v>42836</v>
      </c>
      <c r="O30" s="60">
        <v>2</v>
      </c>
      <c r="P30" s="65"/>
      <c r="Q30" s="61">
        <f t="shared" si="0"/>
        <v>-2</v>
      </c>
      <c r="R30" s="63"/>
      <c r="S30" s="63">
        <v>0</v>
      </c>
    </row>
    <row r="31" spans="1:19">
      <c r="A31" s="54">
        <v>28</v>
      </c>
      <c r="B31" s="55" t="s">
        <v>547</v>
      </c>
      <c r="C31" s="55">
        <v>4</v>
      </c>
      <c r="D31" s="56">
        <v>5</v>
      </c>
      <c r="E31" s="224" t="s">
        <v>146</v>
      </c>
      <c r="F31" s="57"/>
      <c r="G31" s="57"/>
      <c r="H31" s="60">
        <v>770265</v>
      </c>
      <c r="I31" s="59">
        <v>42836</v>
      </c>
      <c r="J31" s="60">
        <v>5</v>
      </c>
      <c r="K31" s="60"/>
      <c r="L31" s="61">
        <f t="shared" si="1"/>
        <v>-5</v>
      </c>
      <c r="M31" s="60">
        <v>770264</v>
      </c>
      <c r="N31" s="62">
        <v>42836</v>
      </c>
      <c r="O31" s="60">
        <v>1</v>
      </c>
      <c r="P31" s="60"/>
      <c r="Q31" s="61">
        <f t="shared" si="0"/>
        <v>-1</v>
      </c>
      <c r="R31" s="63"/>
      <c r="S31" s="63">
        <v>0</v>
      </c>
    </row>
    <row r="32" spans="1:19" hidden="1">
      <c r="A32" s="54">
        <v>29</v>
      </c>
      <c r="B32" s="55" t="s">
        <v>547</v>
      </c>
      <c r="C32" s="55">
        <v>5</v>
      </c>
      <c r="D32" s="56">
        <v>5</v>
      </c>
      <c r="E32" s="57" t="s">
        <v>585</v>
      </c>
      <c r="F32" s="57" t="s">
        <v>586</v>
      </c>
      <c r="G32" s="57"/>
      <c r="H32" s="60">
        <v>770274</v>
      </c>
      <c r="I32" s="59">
        <v>42836</v>
      </c>
      <c r="J32" s="60">
        <v>31</v>
      </c>
      <c r="K32" s="65"/>
      <c r="L32" s="61">
        <f t="shared" si="1"/>
        <v>-31</v>
      </c>
      <c r="M32" s="60">
        <v>768538</v>
      </c>
      <c r="N32" s="62">
        <v>42836</v>
      </c>
      <c r="O32" s="60">
        <v>4</v>
      </c>
      <c r="P32" s="65"/>
      <c r="Q32" s="61">
        <f t="shared" si="0"/>
        <v>-4</v>
      </c>
      <c r="R32" s="63"/>
      <c r="S32" s="63">
        <v>0</v>
      </c>
    </row>
    <row r="33" spans="1:19" hidden="1">
      <c r="A33" s="54">
        <v>30</v>
      </c>
      <c r="B33" s="55" t="s">
        <v>547</v>
      </c>
      <c r="C33" s="55">
        <v>6</v>
      </c>
      <c r="D33" s="56">
        <v>5</v>
      </c>
      <c r="E33" s="57" t="s">
        <v>587</v>
      </c>
      <c r="F33" s="57" t="s">
        <v>588</v>
      </c>
      <c r="G33" s="57"/>
      <c r="H33" s="60">
        <v>760165</v>
      </c>
      <c r="I33" s="59">
        <v>42836</v>
      </c>
      <c r="J33" s="60">
        <v>5</v>
      </c>
      <c r="K33" s="65"/>
      <c r="L33" s="61">
        <f t="shared" si="1"/>
        <v>-5</v>
      </c>
      <c r="M33" s="60">
        <v>760179</v>
      </c>
      <c r="N33" s="62">
        <v>42836</v>
      </c>
      <c r="O33" s="60">
        <v>2</v>
      </c>
      <c r="P33" s="65"/>
      <c r="Q33" s="61">
        <f t="shared" si="0"/>
        <v>-2</v>
      </c>
      <c r="R33" s="14"/>
      <c r="S33" s="14"/>
    </row>
    <row r="34" spans="1:19" hidden="1">
      <c r="A34" s="54">
        <v>31</v>
      </c>
      <c r="B34" s="55" t="s">
        <v>547</v>
      </c>
      <c r="C34" s="55">
        <v>7</v>
      </c>
      <c r="D34" s="56">
        <v>5</v>
      </c>
      <c r="E34" s="57" t="s">
        <v>149</v>
      </c>
      <c r="F34" s="57" t="s">
        <v>589</v>
      </c>
      <c r="G34" s="57"/>
      <c r="H34" s="60">
        <v>775568</v>
      </c>
      <c r="I34" s="59">
        <v>42836</v>
      </c>
      <c r="J34" s="60">
        <v>36</v>
      </c>
      <c r="K34" s="65"/>
      <c r="L34" s="61">
        <f t="shared" si="1"/>
        <v>-36</v>
      </c>
      <c r="M34" s="65">
        <v>773096</v>
      </c>
      <c r="N34" s="66">
        <v>42836</v>
      </c>
      <c r="O34" s="60">
        <v>20</v>
      </c>
      <c r="P34" s="65"/>
      <c r="Q34" s="61">
        <f t="shared" si="0"/>
        <v>-20</v>
      </c>
      <c r="R34" s="63"/>
      <c r="S34" s="63">
        <v>0</v>
      </c>
    </row>
    <row r="35" spans="1:19" hidden="1">
      <c r="A35" s="54">
        <v>32</v>
      </c>
      <c r="B35" s="55" t="s">
        <v>547</v>
      </c>
      <c r="C35" s="55">
        <v>8</v>
      </c>
      <c r="D35" s="56">
        <v>5</v>
      </c>
      <c r="E35" s="57" t="s">
        <v>590</v>
      </c>
      <c r="F35" s="57" t="s">
        <v>591</v>
      </c>
      <c r="G35" s="57"/>
      <c r="H35" s="60">
        <v>770261</v>
      </c>
      <c r="I35" s="59">
        <v>42836</v>
      </c>
      <c r="J35" s="60">
        <v>12</v>
      </c>
      <c r="K35" s="60">
        <v>15</v>
      </c>
      <c r="L35" s="61">
        <f t="shared" si="1"/>
        <v>3</v>
      </c>
      <c r="M35" s="60">
        <v>770266</v>
      </c>
      <c r="N35" s="62">
        <v>42836</v>
      </c>
      <c r="O35" s="60">
        <v>3</v>
      </c>
      <c r="P35" s="60">
        <v>5</v>
      </c>
      <c r="Q35" s="61">
        <f t="shared" si="0"/>
        <v>2</v>
      </c>
      <c r="R35" s="63"/>
      <c r="S35" s="63">
        <v>0</v>
      </c>
    </row>
    <row r="36" spans="1:19" hidden="1">
      <c r="A36" s="54">
        <v>33</v>
      </c>
      <c r="B36" s="55" t="s">
        <v>547</v>
      </c>
      <c r="C36" s="55">
        <v>1</v>
      </c>
      <c r="D36" s="56">
        <v>6</v>
      </c>
      <c r="E36" s="57" t="s">
        <v>592</v>
      </c>
      <c r="F36" s="57" t="s">
        <v>593</v>
      </c>
      <c r="G36" s="57"/>
      <c r="H36" s="60">
        <v>793350</v>
      </c>
      <c r="I36" s="59">
        <v>42836</v>
      </c>
      <c r="J36" s="60">
        <v>60</v>
      </c>
      <c r="K36" s="65"/>
      <c r="L36" s="61">
        <f t="shared" si="1"/>
        <v>-60</v>
      </c>
      <c r="M36" s="86">
        <v>793356</v>
      </c>
      <c r="N36" s="89">
        <v>42836</v>
      </c>
      <c r="O36" s="60">
        <v>37</v>
      </c>
      <c r="P36" s="65"/>
      <c r="Q36" s="61">
        <f t="shared" si="0"/>
        <v>-37</v>
      </c>
      <c r="R36" s="63"/>
      <c r="S36" s="63">
        <v>0</v>
      </c>
    </row>
    <row r="37" spans="1:19">
      <c r="A37" s="54">
        <v>34</v>
      </c>
      <c r="B37" s="55" t="s">
        <v>547</v>
      </c>
      <c r="C37" s="55">
        <v>2</v>
      </c>
      <c r="D37" s="56">
        <v>6</v>
      </c>
      <c r="E37" s="10" t="s">
        <v>146</v>
      </c>
      <c r="F37" s="57"/>
      <c r="G37" s="57"/>
      <c r="H37" s="60">
        <v>770274</v>
      </c>
      <c r="I37" s="59">
        <v>42836</v>
      </c>
      <c r="J37" s="60"/>
      <c r="K37" s="60"/>
      <c r="L37" s="61">
        <f t="shared" si="1"/>
        <v>0</v>
      </c>
      <c r="M37" s="60">
        <v>760176</v>
      </c>
      <c r="N37" s="62">
        <v>42836</v>
      </c>
      <c r="O37" s="60"/>
      <c r="P37" s="60"/>
      <c r="Q37" s="61">
        <f t="shared" si="0"/>
        <v>0</v>
      </c>
      <c r="R37" s="63"/>
      <c r="S37" s="63">
        <v>0</v>
      </c>
    </row>
    <row r="38" spans="1:19" hidden="1">
      <c r="A38" s="54">
        <v>35</v>
      </c>
      <c r="B38" s="55" t="s">
        <v>547</v>
      </c>
      <c r="C38" s="55">
        <v>3</v>
      </c>
      <c r="D38" s="56">
        <v>6</v>
      </c>
      <c r="E38" s="57" t="s">
        <v>279</v>
      </c>
      <c r="F38" s="57"/>
      <c r="G38" s="57"/>
      <c r="H38" s="60">
        <v>760167</v>
      </c>
      <c r="I38" s="59">
        <v>42836</v>
      </c>
      <c r="J38" s="60">
        <v>13</v>
      </c>
      <c r="K38" s="65"/>
      <c r="L38" s="61">
        <f t="shared" si="1"/>
        <v>-13</v>
      </c>
      <c r="M38" s="60">
        <v>760161</v>
      </c>
      <c r="N38" s="62">
        <v>42836</v>
      </c>
      <c r="O38" s="60">
        <v>6</v>
      </c>
      <c r="P38" s="65"/>
      <c r="Q38" s="61">
        <f t="shared" si="0"/>
        <v>-6</v>
      </c>
      <c r="R38" s="63"/>
      <c r="S38" s="63">
        <v>0</v>
      </c>
    </row>
    <row r="39" spans="1:19" hidden="1">
      <c r="A39" s="54">
        <v>37</v>
      </c>
      <c r="B39" s="55" t="s">
        <v>547</v>
      </c>
      <c r="C39" s="55">
        <v>5</v>
      </c>
      <c r="D39" s="56">
        <v>6</v>
      </c>
      <c r="E39" s="57" t="s">
        <v>594</v>
      </c>
      <c r="F39" s="57" t="s">
        <v>595</v>
      </c>
      <c r="G39" s="57"/>
      <c r="H39" s="60">
        <v>793346</v>
      </c>
      <c r="I39" s="59">
        <v>42836</v>
      </c>
      <c r="J39" s="60">
        <v>37</v>
      </c>
      <c r="K39" s="65"/>
      <c r="L39" s="61">
        <f t="shared" si="1"/>
        <v>-37</v>
      </c>
      <c r="M39" s="60">
        <v>758017</v>
      </c>
      <c r="N39" s="62">
        <v>42836</v>
      </c>
      <c r="O39" s="60">
        <v>14</v>
      </c>
      <c r="P39" s="65"/>
      <c r="Q39" s="61">
        <f t="shared" si="0"/>
        <v>-14</v>
      </c>
      <c r="R39" s="63"/>
      <c r="S39" s="63">
        <v>0</v>
      </c>
    </row>
    <row r="40" spans="1:19" hidden="1">
      <c r="A40" s="54">
        <v>38</v>
      </c>
      <c r="B40" s="55" t="s">
        <v>547</v>
      </c>
      <c r="C40" s="55">
        <v>6</v>
      </c>
      <c r="D40" s="56">
        <v>6</v>
      </c>
      <c r="E40" s="10" t="s">
        <v>319</v>
      </c>
      <c r="F40" s="57"/>
      <c r="G40" s="57"/>
      <c r="H40" s="60">
        <v>760177</v>
      </c>
      <c r="I40" s="59">
        <v>42836</v>
      </c>
      <c r="J40" s="60">
        <v>1</v>
      </c>
      <c r="K40" s="65"/>
      <c r="L40" s="61">
        <f t="shared" si="1"/>
        <v>-1</v>
      </c>
      <c r="M40" s="60">
        <v>793346</v>
      </c>
      <c r="N40" s="62">
        <v>42836</v>
      </c>
      <c r="O40" s="60">
        <v>0</v>
      </c>
      <c r="P40" s="65"/>
      <c r="Q40" s="61">
        <f t="shared" si="0"/>
        <v>0</v>
      </c>
      <c r="R40" s="63"/>
      <c r="S40" s="63">
        <v>0</v>
      </c>
    </row>
    <row r="41" spans="1:19" hidden="1">
      <c r="A41" s="54">
        <v>39</v>
      </c>
      <c r="B41" s="55" t="s">
        <v>547</v>
      </c>
      <c r="C41" s="55">
        <v>7</v>
      </c>
      <c r="D41" s="56">
        <v>6</v>
      </c>
      <c r="E41" s="57" t="s">
        <v>596</v>
      </c>
      <c r="F41" s="57" t="s">
        <v>597</v>
      </c>
      <c r="G41" s="57"/>
      <c r="H41" s="60">
        <v>760168</v>
      </c>
      <c r="I41" s="59">
        <v>42836</v>
      </c>
      <c r="J41" s="60">
        <v>7</v>
      </c>
      <c r="K41" s="60">
        <v>10</v>
      </c>
      <c r="L41" s="61">
        <f t="shared" si="1"/>
        <v>3</v>
      </c>
      <c r="M41" s="60">
        <v>773099</v>
      </c>
      <c r="N41" s="62">
        <v>42836</v>
      </c>
      <c r="O41" s="60">
        <v>0</v>
      </c>
      <c r="P41" s="60">
        <v>2</v>
      </c>
      <c r="Q41" s="61">
        <f t="shared" si="0"/>
        <v>2</v>
      </c>
      <c r="R41" s="63"/>
      <c r="S41" s="63">
        <v>0</v>
      </c>
    </row>
    <row r="42" spans="1:19" hidden="1">
      <c r="A42" s="54">
        <v>40</v>
      </c>
      <c r="B42" s="55" t="s">
        <v>547</v>
      </c>
      <c r="C42" s="55">
        <v>8</v>
      </c>
      <c r="D42" s="56">
        <v>6</v>
      </c>
      <c r="E42" s="57" t="s">
        <v>569</v>
      </c>
      <c r="F42" s="57" t="s">
        <v>570</v>
      </c>
      <c r="G42" s="57"/>
      <c r="H42" s="60">
        <v>758005</v>
      </c>
      <c r="I42" s="59">
        <v>42836</v>
      </c>
      <c r="J42" s="60"/>
      <c r="K42" s="60"/>
      <c r="L42" s="61">
        <f t="shared" si="1"/>
        <v>0</v>
      </c>
      <c r="M42" s="60">
        <v>758016</v>
      </c>
      <c r="N42" s="62">
        <v>42836</v>
      </c>
      <c r="O42" s="60"/>
      <c r="P42" s="60"/>
      <c r="Q42" s="61">
        <f t="shared" si="0"/>
        <v>0</v>
      </c>
      <c r="R42" s="110"/>
      <c r="S42" s="110"/>
    </row>
    <row r="43" spans="1:19" hidden="1">
      <c r="A43" s="54">
        <v>41</v>
      </c>
      <c r="B43" s="55" t="s">
        <v>547</v>
      </c>
      <c r="C43" s="55">
        <v>1</v>
      </c>
      <c r="D43" s="56">
        <v>7</v>
      </c>
      <c r="E43" s="57" t="s">
        <v>598</v>
      </c>
      <c r="F43" s="57" t="s">
        <v>599</v>
      </c>
      <c r="G43" s="57"/>
      <c r="H43" s="60">
        <v>793342</v>
      </c>
      <c r="I43" s="59">
        <v>42836</v>
      </c>
      <c r="J43" s="60">
        <v>16</v>
      </c>
      <c r="K43" s="60">
        <v>24</v>
      </c>
      <c r="L43" s="61">
        <f t="shared" si="1"/>
        <v>8</v>
      </c>
      <c r="M43" s="60">
        <v>793352</v>
      </c>
      <c r="N43" s="62">
        <v>42836</v>
      </c>
      <c r="O43" s="60">
        <v>7</v>
      </c>
      <c r="P43" s="60">
        <v>11</v>
      </c>
      <c r="Q43" s="61">
        <f t="shared" si="0"/>
        <v>4</v>
      </c>
      <c r="R43" s="63"/>
      <c r="S43" s="63">
        <v>0</v>
      </c>
    </row>
    <row r="44" spans="1:19">
      <c r="A44" s="54">
        <v>42</v>
      </c>
      <c r="B44" s="55" t="s">
        <v>547</v>
      </c>
      <c r="C44" s="55">
        <v>2</v>
      </c>
      <c r="D44" s="56">
        <v>7</v>
      </c>
      <c r="E44" s="57" t="s">
        <v>146</v>
      </c>
      <c r="F44" s="57"/>
      <c r="G44" s="57"/>
      <c r="H44" s="60">
        <v>758016</v>
      </c>
      <c r="I44" s="59">
        <v>42836</v>
      </c>
      <c r="J44" s="60"/>
      <c r="K44" s="60"/>
      <c r="L44" s="61">
        <f t="shared" si="1"/>
        <v>0</v>
      </c>
      <c r="M44" s="60">
        <v>773082</v>
      </c>
      <c r="N44" s="62">
        <v>42836</v>
      </c>
      <c r="O44" s="60"/>
      <c r="P44" s="60"/>
      <c r="Q44" s="61">
        <f t="shared" si="0"/>
        <v>0</v>
      </c>
      <c r="R44" s="63"/>
      <c r="S44" s="63">
        <v>0</v>
      </c>
    </row>
    <row r="45" spans="1:19" hidden="1">
      <c r="A45" s="54">
        <v>43</v>
      </c>
      <c r="B45" s="55" t="s">
        <v>547</v>
      </c>
      <c r="C45" s="55">
        <v>3</v>
      </c>
      <c r="D45" s="56">
        <v>7</v>
      </c>
      <c r="E45" s="57" t="s">
        <v>600</v>
      </c>
      <c r="F45" s="57" t="s">
        <v>601</v>
      </c>
      <c r="G45" s="57"/>
      <c r="H45" s="60">
        <v>775569</v>
      </c>
      <c r="I45" s="59">
        <v>42836</v>
      </c>
      <c r="J45" s="60"/>
      <c r="K45" s="60"/>
      <c r="L45" s="61">
        <f t="shared" si="1"/>
        <v>0</v>
      </c>
      <c r="M45" s="60">
        <v>768525</v>
      </c>
      <c r="N45" s="62">
        <v>42836</v>
      </c>
      <c r="O45" s="60"/>
      <c r="P45" s="60"/>
      <c r="Q45" s="61">
        <f t="shared" si="0"/>
        <v>0</v>
      </c>
      <c r="R45" s="63"/>
      <c r="S45" s="63">
        <v>0</v>
      </c>
    </row>
    <row r="46" spans="1:19" hidden="1">
      <c r="A46" s="54">
        <v>45</v>
      </c>
      <c r="B46" s="55" t="s">
        <v>547</v>
      </c>
      <c r="C46" s="55">
        <v>5</v>
      </c>
      <c r="D46" s="56">
        <v>7</v>
      </c>
      <c r="E46" s="57" t="s">
        <v>602</v>
      </c>
      <c r="F46" s="57" t="s">
        <v>603</v>
      </c>
      <c r="G46" s="57"/>
      <c r="H46" s="60">
        <v>793358</v>
      </c>
      <c r="I46" s="59">
        <v>42836</v>
      </c>
      <c r="J46" s="60">
        <v>14</v>
      </c>
      <c r="K46" s="60">
        <v>15</v>
      </c>
      <c r="L46" s="61">
        <f t="shared" si="1"/>
        <v>1</v>
      </c>
      <c r="M46" s="60">
        <v>793360</v>
      </c>
      <c r="N46" s="62">
        <v>42836</v>
      </c>
      <c r="O46" s="60">
        <v>7</v>
      </c>
      <c r="P46" s="60">
        <v>7</v>
      </c>
      <c r="Q46" s="61">
        <f t="shared" si="0"/>
        <v>0</v>
      </c>
      <c r="R46" s="63"/>
      <c r="S46" s="63">
        <v>0</v>
      </c>
    </row>
    <row r="47" spans="1:19" hidden="1">
      <c r="A47" s="54">
        <v>46</v>
      </c>
      <c r="B47" s="55" t="s">
        <v>547</v>
      </c>
      <c r="C47" s="55">
        <v>6</v>
      </c>
      <c r="D47" s="56">
        <v>7</v>
      </c>
      <c r="E47" s="57" t="s">
        <v>604</v>
      </c>
      <c r="F47" s="57"/>
      <c r="G47" s="57"/>
      <c r="H47" s="60">
        <v>775575</v>
      </c>
      <c r="I47" s="59">
        <v>42836</v>
      </c>
      <c r="J47" s="60"/>
      <c r="K47" s="60"/>
      <c r="L47" s="61">
        <f t="shared" si="1"/>
        <v>0</v>
      </c>
      <c r="M47" s="60">
        <v>775567</v>
      </c>
      <c r="N47" s="62">
        <v>42836</v>
      </c>
      <c r="O47" s="60"/>
      <c r="P47" s="60"/>
      <c r="Q47" s="61">
        <f t="shared" si="0"/>
        <v>0</v>
      </c>
      <c r="R47" s="63"/>
      <c r="S47" s="63">
        <v>0</v>
      </c>
    </row>
    <row r="48" spans="1:19" hidden="1">
      <c r="A48" s="54">
        <v>47</v>
      </c>
      <c r="B48" s="55" t="s">
        <v>547</v>
      </c>
      <c r="C48" s="55">
        <v>7</v>
      </c>
      <c r="D48" s="56">
        <v>7</v>
      </c>
      <c r="E48" s="57" t="s">
        <v>605</v>
      </c>
      <c r="F48" s="57" t="s">
        <v>606</v>
      </c>
      <c r="G48" s="57"/>
      <c r="H48" s="60">
        <v>775570</v>
      </c>
      <c r="I48" s="59">
        <v>42836</v>
      </c>
      <c r="J48" s="60">
        <v>11</v>
      </c>
      <c r="K48" s="65"/>
      <c r="L48" s="61">
        <f t="shared" si="1"/>
        <v>-11</v>
      </c>
      <c r="M48" s="60">
        <v>773087</v>
      </c>
      <c r="N48" s="62">
        <v>42836</v>
      </c>
      <c r="O48" s="60">
        <v>9</v>
      </c>
      <c r="P48" s="65"/>
      <c r="Q48" s="61">
        <f t="shared" si="0"/>
        <v>-9</v>
      </c>
      <c r="R48" s="63"/>
      <c r="S48" s="63">
        <v>0</v>
      </c>
    </row>
    <row r="49" spans="1:19" hidden="1">
      <c r="A49" s="54">
        <v>48</v>
      </c>
      <c r="B49" s="55" t="s">
        <v>547</v>
      </c>
      <c r="C49" s="55">
        <v>8</v>
      </c>
      <c r="D49" s="56">
        <v>7</v>
      </c>
      <c r="E49" s="57" t="s">
        <v>607</v>
      </c>
      <c r="F49" s="57" t="s">
        <v>608</v>
      </c>
      <c r="G49" s="57"/>
      <c r="H49" s="60">
        <v>758009</v>
      </c>
      <c r="I49" s="59">
        <v>42836</v>
      </c>
      <c r="J49" s="60">
        <v>22</v>
      </c>
      <c r="K49" s="65"/>
      <c r="L49" s="61">
        <f t="shared" si="1"/>
        <v>-22</v>
      </c>
      <c r="M49" s="60">
        <v>793357</v>
      </c>
      <c r="N49" s="62">
        <v>42836</v>
      </c>
      <c r="O49" s="60"/>
      <c r="P49" s="65"/>
      <c r="Q49" s="61">
        <f t="shared" si="0"/>
        <v>0</v>
      </c>
      <c r="R49" s="63"/>
      <c r="S49" s="63">
        <v>0</v>
      </c>
    </row>
    <row r="50" spans="1:19" hidden="1">
      <c r="A50" s="54">
        <v>49</v>
      </c>
      <c r="B50" s="55" t="s">
        <v>547</v>
      </c>
      <c r="C50" s="55">
        <v>1</v>
      </c>
      <c r="D50" s="56">
        <v>8</v>
      </c>
      <c r="E50" s="57" t="s">
        <v>609</v>
      </c>
      <c r="F50" s="57" t="s">
        <v>610</v>
      </c>
      <c r="G50" s="57"/>
      <c r="H50" s="60">
        <v>760979</v>
      </c>
      <c r="I50" s="59">
        <v>42836</v>
      </c>
      <c r="J50" s="60">
        <v>6</v>
      </c>
      <c r="K50" s="65"/>
      <c r="L50" s="61">
        <f t="shared" si="1"/>
        <v>-6</v>
      </c>
      <c r="M50" s="60">
        <v>793349</v>
      </c>
      <c r="N50" s="62">
        <v>42836</v>
      </c>
      <c r="O50" s="60">
        <v>1</v>
      </c>
      <c r="P50" s="65"/>
      <c r="Q50" s="61">
        <f t="shared" si="0"/>
        <v>-1</v>
      </c>
      <c r="R50" s="63"/>
      <c r="S50" s="110"/>
    </row>
    <row r="51" spans="1:19" hidden="1">
      <c r="A51" s="54">
        <v>50</v>
      </c>
      <c r="B51" s="55" t="s">
        <v>547</v>
      </c>
      <c r="C51" s="55">
        <v>2</v>
      </c>
      <c r="D51" s="56">
        <v>8</v>
      </c>
      <c r="E51" s="57" t="s">
        <v>611</v>
      </c>
      <c r="F51" s="57" t="s">
        <v>612</v>
      </c>
      <c r="G51" s="57"/>
      <c r="H51" s="60">
        <v>760081</v>
      </c>
      <c r="I51" s="59">
        <v>42836</v>
      </c>
      <c r="J51" s="60">
        <v>10</v>
      </c>
      <c r="K51" s="65"/>
      <c r="L51" s="61">
        <f t="shared" si="1"/>
        <v>-10</v>
      </c>
      <c r="M51" s="65">
        <v>760082</v>
      </c>
      <c r="N51" s="66">
        <v>42836</v>
      </c>
      <c r="O51" s="60">
        <v>3</v>
      </c>
      <c r="P51" s="65"/>
      <c r="Q51" s="61">
        <f t="shared" si="0"/>
        <v>-3</v>
      </c>
      <c r="R51" s="111"/>
      <c r="S51" s="111"/>
    </row>
    <row r="52" spans="1:19" hidden="1">
      <c r="A52" s="54">
        <v>51</v>
      </c>
      <c r="B52" s="55" t="s">
        <v>547</v>
      </c>
      <c r="C52" s="55">
        <v>3</v>
      </c>
      <c r="D52" s="56">
        <v>8</v>
      </c>
      <c r="E52" s="57" t="s">
        <v>613</v>
      </c>
      <c r="F52" s="57" t="s">
        <v>614</v>
      </c>
      <c r="G52" s="57"/>
      <c r="H52" s="60">
        <v>760172</v>
      </c>
      <c r="I52" s="59">
        <v>42836</v>
      </c>
      <c r="J52" s="64">
        <v>27</v>
      </c>
      <c r="K52" s="65">
        <v>27</v>
      </c>
      <c r="L52" s="61">
        <f t="shared" si="1"/>
        <v>0</v>
      </c>
      <c r="M52" s="60">
        <v>760174</v>
      </c>
      <c r="N52" s="62">
        <v>42836</v>
      </c>
      <c r="O52" s="64">
        <v>7</v>
      </c>
      <c r="P52" s="65">
        <v>7</v>
      </c>
      <c r="Q52" s="61">
        <f t="shared" si="0"/>
        <v>0</v>
      </c>
      <c r="R52" s="62"/>
      <c r="S52" s="111" t="s">
        <v>381</v>
      </c>
    </row>
    <row r="53" spans="1:19" hidden="1">
      <c r="A53" s="54">
        <v>52</v>
      </c>
      <c r="B53" s="55" t="s">
        <v>547</v>
      </c>
      <c r="C53" s="55">
        <v>4</v>
      </c>
      <c r="D53" s="56">
        <v>8</v>
      </c>
      <c r="E53" s="57" t="s">
        <v>615</v>
      </c>
      <c r="F53" s="57" t="s">
        <v>616</v>
      </c>
      <c r="G53" s="57"/>
      <c r="H53" s="60">
        <v>762978</v>
      </c>
      <c r="I53" s="59">
        <v>42836</v>
      </c>
      <c r="J53" s="60">
        <v>44</v>
      </c>
      <c r="K53" s="65"/>
      <c r="L53" s="61">
        <f t="shared" si="1"/>
        <v>-44</v>
      </c>
      <c r="M53" s="86">
        <v>762965</v>
      </c>
      <c r="N53" s="89">
        <v>42836</v>
      </c>
      <c r="O53" s="60">
        <v>26</v>
      </c>
      <c r="P53" s="65"/>
      <c r="Q53" s="61">
        <f t="shared" si="0"/>
        <v>-26</v>
      </c>
      <c r="R53" s="63"/>
      <c r="S53" s="63">
        <v>0</v>
      </c>
    </row>
    <row r="54" spans="1:19" hidden="1">
      <c r="A54" s="54">
        <v>53</v>
      </c>
      <c r="B54" s="55" t="s">
        <v>547</v>
      </c>
      <c r="C54" s="55">
        <v>5</v>
      </c>
      <c r="D54" s="56">
        <v>8</v>
      </c>
      <c r="E54" s="57" t="s">
        <v>617</v>
      </c>
      <c r="F54" s="57" t="s">
        <v>618</v>
      </c>
      <c r="G54" s="57"/>
      <c r="H54" s="60">
        <v>793354</v>
      </c>
      <c r="I54" s="59">
        <v>42836</v>
      </c>
      <c r="J54" s="64">
        <v>7</v>
      </c>
      <c r="K54" s="65"/>
      <c r="L54" s="61">
        <f t="shared" si="1"/>
        <v>-7</v>
      </c>
      <c r="M54" s="67">
        <v>793341</v>
      </c>
      <c r="N54" s="68">
        <v>42836</v>
      </c>
      <c r="O54" s="64">
        <v>1</v>
      </c>
      <c r="P54" s="65"/>
      <c r="Q54" s="61">
        <f t="shared" si="0"/>
        <v>-1</v>
      </c>
      <c r="R54" s="110"/>
      <c r="S54" s="110" t="s">
        <v>270</v>
      </c>
    </row>
    <row r="55" spans="1:19" hidden="1">
      <c r="A55" s="54">
        <v>54</v>
      </c>
      <c r="B55" s="55" t="s">
        <v>547</v>
      </c>
      <c r="C55" s="55">
        <v>6</v>
      </c>
      <c r="D55" s="56">
        <v>8</v>
      </c>
      <c r="E55" s="57" t="s">
        <v>619</v>
      </c>
      <c r="F55" s="57" t="s">
        <v>620</v>
      </c>
      <c r="G55" s="57"/>
      <c r="H55" s="60">
        <v>760175</v>
      </c>
      <c r="I55" s="59">
        <v>42836</v>
      </c>
      <c r="J55" s="60"/>
      <c r="K55" s="60"/>
      <c r="L55" s="61">
        <f t="shared" si="1"/>
        <v>0</v>
      </c>
      <c r="M55" s="60">
        <v>760171</v>
      </c>
      <c r="N55" s="62">
        <v>42836</v>
      </c>
      <c r="O55" s="60"/>
      <c r="P55" s="341"/>
      <c r="Q55" s="61">
        <f t="shared" si="0"/>
        <v>0</v>
      </c>
      <c r="R55" s="63"/>
      <c r="S55" s="63">
        <v>0</v>
      </c>
    </row>
    <row r="56" spans="1:19" hidden="1">
      <c r="A56" s="54">
        <v>55</v>
      </c>
      <c r="B56" s="55" t="s">
        <v>547</v>
      </c>
      <c r="C56" s="55">
        <v>7</v>
      </c>
      <c r="D56" s="56">
        <v>8</v>
      </c>
      <c r="E56" s="57" t="s">
        <v>621</v>
      </c>
      <c r="F56" s="57" t="s">
        <v>622</v>
      </c>
      <c r="G56" s="57"/>
      <c r="H56" s="60">
        <v>760166</v>
      </c>
      <c r="I56" s="59">
        <v>42836</v>
      </c>
      <c r="J56" s="60">
        <v>27</v>
      </c>
      <c r="K56" s="60">
        <v>30</v>
      </c>
      <c r="L56" s="61">
        <f t="shared" si="1"/>
        <v>3</v>
      </c>
      <c r="M56" s="60">
        <v>775564</v>
      </c>
      <c r="N56" s="62">
        <v>42836</v>
      </c>
      <c r="O56" s="60">
        <v>19</v>
      </c>
      <c r="P56" s="60">
        <v>20</v>
      </c>
      <c r="Q56" s="61">
        <f t="shared" si="0"/>
        <v>1</v>
      </c>
      <c r="R56" s="62"/>
      <c r="S56" s="62">
        <v>0</v>
      </c>
    </row>
    <row r="57" spans="1:19" hidden="1">
      <c r="A57" s="54">
        <v>56</v>
      </c>
      <c r="B57" s="55" t="s">
        <v>547</v>
      </c>
      <c r="C57" s="55">
        <v>8</v>
      </c>
      <c r="D57" s="56">
        <v>8</v>
      </c>
      <c r="E57" s="57" t="s">
        <v>623</v>
      </c>
      <c r="F57" s="57" t="s">
        <v>624</v>
      </c>
      <c r="G57" s="57"/>
      <c r="H57" s="60">
        <v>762979</v>
      </c>
      <c r="I57" s="59">
        <v>42836</v>
      </c>
      <c r="J57" s="60"/>
      <c r="K57" s="60"/>
      <c r="L57" s="61">
        <f t="shared" si="1"/>
        <v>0</v>
      </c>
      <c r="M57" s="60">
        <v>793355</v>
      </c>
      <c r="N57" s="62">
        <v>42836</v>
      </c>
      <c r="O57" s="60"/>
      <c r="P57" s="60"/>
      <c r="Q57" s="61">
        <f t="shared" si="0"/>
        <v>0</v>
      </c>
      <c r="R57" s="63"/>
      <c r="S57" s="63">
        <v>0</v>
      </c>
    </row>
    <row r="58" spans="1:19" hidden="1">
      <c r="A58" s="54">
        <v>57</v>
      </c>
      <c r="B58" s="55" t="s">
        <v>547</v>
      </c>
      <c r="C58" s="55">
        <v>1</v>
      </c>
      <c r="D58" s="56">
        <v>9</v>
      </c>
      <c r="E58" s="57" t="s">
        <v>625</v>
      </c>
      <c r="F58" s="57" t="s">
        <v>626</v>
      </c>
      <c r="G58" s="57"/>
      <c r="H58" s="60">
        <v>762968</v>
      </c>
      <c r="I58" s="59">
        <v>42836</v>
      </c>
      <c r="J58" s="64">
        <v>24</v>
      </c>
      <c r="K58" s="65"/>
      <c r="L58" s="61">
        <f t="shared" si="1"/>
        <v>-24</v>
      </c>
      <c r="M58" s="65">
        <v>762974</v>
      </c>
      <c r="N58" s="66">
        <v>42836</v>
      </c>
      <c r="O58" s="64">
        <v>5</v>
      </c>
      <c r="P58" s="65"/>
      <c r="Q58" s="61">
        <f t="shared" si="0"/>
        <v>-5</v>
      </c>
      <c r="R58" s="110"/>
      <c r="S58" s="110"/>
    </row>
    <row r="59" spans="1:19" hidden="1">
      <c r="A59" s="54">
        <v>58</v>
      </c>
      <c r="B59" s="55" t="s">
        <v>547</v>
      </c>
      <c r="C59" s="55">
        <v>2</v>
      </c>
      <c r="D59" s="56">
        <v>9</v>
      </c>
      <c r="E59" s="57" t="s">
        <v>627</v>
      </c>
      <c r="F59" s="57" t="s">
        <v>628</v>
      </c>
      <c r="G59" s="57"/>
      <c r="H59" s="60">
        <v>760095</v>
      </c>
      <c r="I59" s="59">
        <v>42836</v>
      </c>
      <c r="J59" s="60"/>
      <c r="K59" s="60"/>
      <c r="L59" s="61">
        <f t="shared" si="1"/>
        <v>0</v>
      </c>
      <c r="M59" s="60">
        <v>760094</v>
      </c>
      <c r="N59" s="62">
        <v>42836</v>
      </c>
      <c r="O59" s="60"/>
      <c r="P59" s="60"/>
      <c r="Q59" s="61">
        <f t="shared" si="0"/>
        <v>0</v>
      </c>
      <c r="R59" s="63"/>
      <c r="S59" s="63">
        <v>0</v>
      </c>
    </row>
    <row r="60" spans="1:19" hidden="1">
      <c r="A60" s="54">
        <v>59</v>
      </c>
      <c r="B60" s="55" t="s">
        <v>547</v>
      </c>
      <c r="C60" s="55">
        <v>3</v>
      </c>
      <c r="D60" s="56">
        <v>9</v>
      </c>
      <c r="E60" s="57" t="s">
        <v>629</v>
      </c>
      <c r="F60" s="57" t="s">
        <v>630</v>
      </c>
      <c r="G60" s="57"/>
      <c r="H60" s="60">
        <v>760084</v>
      </c>
      <c r="I60" s="59">
        <v>42836</v>
      </c>
      <c r="J60" s="60">
        <v>27</v>
      </c>
      <c r="K60" s="60">
        <v>33</v>
      </c>
      <c r="L60" s="61">
        <f t="shared" si="1"/>
        <v>6</v>
      </c>
      <c r="M60" s="60">
        <v>760093</v>
      </c>
      <c r="N60" s="62">
        <v>42836</v>
      </c>
      <c r="O60" s="60">
        <v>7</v>
      </c>
      <c r="P60" s="60">
        <v>10</v>
      </c>
      <c r="Q60" s="61">
        <f t="shared" si="0"/>
        <v>3</v>
      </c>
      <c r="R60" s="14"/>
      <c r="S60" s="14"/>
    </row>
    <row r="61" spans="1:19" hidden="1">
      <c r="A61" s="54">
        <v>60</v>
      </c>
      <c r="B61" s="55" t="s">
        <v>547</v>
      </c>
      <c r="C61" s="55">
        <v>4</v>
      </c>
      <c r="D61" s="56">
        <v>9</v>
      </c>
      <c r="E61" s="10" t="s">
        <v>326</v>
      </c>
      <c r="F61" s="57"/>
      <c r="G61" s="57"/>
      <c r="H61" s="60">
        <v>762969</v>
      </c>
      <c r="I61" s="59">
        <v>42836</v>
      </c>
      <c r="J61" s="60">
        <v>1</v>
      </c>
      <c r="K61" s="65"/>
      <c r="L61" s="61">
        <f t="shared" si="1"/>
        <v>-1</v>
      </c>
      <c r="M61" s="60">
        <v>762961</v>
      </c>
      <c r="N61" s="62">
        <v>42836</v>
      </c>
      <c r="O61" s="60">
        <v>0</v>
      </c>
      <c r="P61" s="65"/>
      <c r="Q61" s="61">
        <f t="shared" si="0"/>
        <v>0</v>
      </c>
      <c r="R61" s="63"/>
      <c r="S61" s="63">
        <v>0</v>
      </c>
    </row>
    <row r="62" spans="1:19" hidden="1">
      <c r="A62" s="54">
        <v>61</v>
      </c>
      <c r="B62" s="55" t="s">
        <v>547</v>
      </c>
      <c r="C62" s="55">
        <v>5</v>
      </c>
      <c r="D62" s="56">
        <v>9</v>
      </c>
      <c r="E62" s="57" t="s">
        <v>631</v>
      </c>
      <c r="F62" s="57" t="s">
        <v>632</v>
      </c>
      <c r="G62" s="57"/>
      <c r="H62" s="134" t="s">
        <v>228</v>
      </c>
      <c r="I62" s="59">
        <v>42836</v>
      </c>
      <c r="J62" s="60">
        <v>12</v>
      </c>
      <c r="K62" s="60">
        <v>13</v>
      </c>
      <c r="L62" s="61">
        <f t="shared" si="1"/>
        <v>1</v>
      </c>
      <c r="M62" s="134" t="s">
        <v>228</v>
      </c>
      <c r="N62" s="62">
        <v>42836</v>
      </c>
      <c r="O62" s="60">
        <v>11</v>
      </c>
      <c r="P62" s="60">
        <v>11</v>
      </c>
      <c r="Q62" s="61">
        <f t="shared" si="0"/>
        <v>0</v>
      </c>
      <c r="R62" s="63"/>
      <c r="S62" s="63">
        <v>0</v>
      </c>
    </row>
    <row r="63" spans="1:19" hidden="1">
      <c r="A63" s="54">
        <v>62</v>
      </c>
      <c r="B63" s="55" t="s">
        <v>547</v>
      </c>
      <c r="C63" s="55">
        <v>6</v>
      </c>
      <c r="D63" s="56">
        <v>9</v>
      </c>
      <c r="E63" s="57" t="s">
        <v>633</v>
      </c>
      <c r="F63" s="57" t="s">
        <v>634</v>
      </c>
      <c r="G63" s="57"/>
      <c r="H63" s="60">
        <v>760085</v>
      </c>
      <c r="I63" s="59">
        <v>42836</v>
      </c>
      <c r="J63" s="64">
        <v>25</v>
      </c>
      <c r="K63" s="65"/>
      <c r="L63" s="61">
        <f t="shared" si="1"/>
        <v>-25</v>
      </c>
      <c r="M63" s="60">
        <v>760092</v>
      </c>
      <c r="N63" s="62">
        <v>42836</v>
      </c>
      <c r="O63" s="64">
        <v>9</v>
      </c>
      <c r="P63" s="65"/>
      <c r="Q63" s="61">
        <f t="shared" si="0"/>
        <v>-9</v>
      </c>
      <c r="R63" s="63"/>
      <c r="S63" s="63">
        <v>0</v>
      </c>
    </row>
    <row r="64" spans="1:19">
      <c r="A64" s="54">
        <v>63</v>
      </c>
      <c r="B64" s="55" t="s">
        <v>547</v>
      </c>
      <c r="C64" s="55">
        <v>7</v>
      </c>
      <c r="D64" s="56">
        <v>9</v>
      </c>
      <c r="E64" s="57" t="s">
        <v>146</v>
      </c>
      <c r="F64" s="57"/>
      <c r="G64" s="57"/>
      <c r="H64" s="60">
        <v>760083</v>
      </c>
      <c r="I64" s="59">
        <v>42836</v>
      </c>
      <c r="J64" s="60"/>
      <c r="K64" s="60"/>
      <c r="L64" s="61">
        <f t="shared" si="1"/>
        <v>0</v>
      </c>
      <c r="M64" s="60">
        <v>760091</v>
      </c>
      <c r="N64" s="62">
        <v>42836</v>
      </c>
      <c r="O64" s="60"/>
      <c r="P64" s="60"/>
      <c r="Q64" s="61">
        <f t="shared" si="0"/>
        <v>0</v>
      </c>
      <c r="R64" s="63"/>
      <c r="S64" s="63">
        <v>0</v>
      </c>
    </row>
    <row r="65" spans="1:19" hidden="1">
      <c r="A65" s="54">
        <v>64</v>
      </c>
      <c r="B65" s="55" t="s">
        <v>547</v>
      </c>
      <c r="C65" s="55">
        <v>8</v>
      </c>
      <c r="D65" s="56">
        <v>9</v>
      </c>
      <c r="E65" s="57" t="s">
        <v>635</v>
      </c>
      <c r="F65" s="57" t="s">
        <v>636</v>
      </c>
      <c r="G65" s="57"/>
      <c r="H65" s="60">
        <v>762962</v>
      </c>
      <c r="I65" s="59">
        <v>42836</v>
      </c>
      <c r="J65" s="60">
        <v>9</v>
      </c>
      <c r="K65" s="60">
        <v>16</v>
      </c>
      <c r="L65" s="61">
        <f t="shared" si="1"/>
        <v>7</v>
      </c>
      <c r="M65" s="60">
        <v>762975</v>
      </c>
      <c r="N65" s="62">
        <v>42836</v>
      </c>
      <c r="O65" s="60">
        <v>4</v>
      </c>
      <c r="P65" s="60">
        <v>9</v>
      </c>
      <c r="Q65" s="61">
        <f t="shared" si="0"/>
        <v>5</v>
      </c>
      <c r="R65" s="110"/>
      <c r="S65" s="110"/>
    </row>
    <row r="66" spans="1:19" hidden="1">
      <c r="A66" s="54">
        <v>65</v>
      </c>
      <c r="B66" s="55" t="s">
        <v>547</v>
      </c>
      <c r="C66" s="55">
        <v>1</v>
      </c>
      <c r="D66" s="56">
        <v>10</v>
      </c>
      <c r="E66" s="57" t="s">
        <v>150</v>
      </c>
      <c r="F66" s="57" t="s">
        <v>637</v>
      </c>
      <c r="G66" s="57"/>
      <c r="H66" s="60">
        <v>776329</v>
      </c>
      <c r="I66" s="59">
        <v>42836</v>
      </c>
      <c r="J66" s="64">
        <v>18</v>
      </c>
      <c r="K66" s="65">
        <v>18</v>
      </c>
      <c r="L66" s="61">
        <f t="shared" si="1"/>
        <v>0</v>
      </c>
      <c r="M66" s="60">
        <v>776325</v>
      </c>
      <c r="N66" s="62">
        <v>42836</v>
      </c>
      <c r="O66" s="64">
        <v>5</v>
      </c>
      <c r="P66" s="65">
        <v>9</v>
      </c>
      <c r="Q66" s="61">
        <f t="shared" ref="Q66:Q122" si="2">P66-O66</f>
        <v>4</v>
      </c>
      <c r="R66" s="63"/>
      <c r="S66" s="63">
        <v>0</v>
      </c>
    </row>
    <row r="67" spans="1:19" hidden="1">
      <c r="A67" s="54">
        <v>66</v>
      </c>
      <c r="B67" s="55" t="s">
        <v>547</v>
      </c>
      <c r="C67" s="55">
        <v>2</v>
      </c>
      <c r="D67" s="56">
        <v>10</v>
      </c>
      <c r="E67" s="57" t="s">
        <v>638</v>
      </c>
      <c r="F67" s="57" t="s">
        <v>639</v>
      </c>
      <c r="G67" s="57"/>
      <c r="H67" s="60">
        <v>760099</v>
      </c>
      <c r="I67" s="59">
        <v>42836</v>
      </c>
      <c r="J67" s="60">
        <v>52</v>
      </c>
      <c r="K67" s="60">
        <v>58</v>
      </c>
      <c r="L67" s="61">
        <f t="shared" ref="L67:L123" si="3">K67-J67</f>
        <v>6</v>
      </c>
      <c r="M67" s="60">
        <v>760088</v>
      </c>
      <c r="N67" s="62">
        <v>42836</v>
      </c>
      <c r="O67" s="60">
        <v>16</v>
      </c>
      <c r="P67" s="60">
        <v>19</v>
      </c>
      <c r="Q67" s="61">
        <f t="shared" si="2"/>
        <v>3</v>
      </c>
      <c r="R67" s="62"/>
      <c r="S67" s="62">
        <v>43009</v>
      </c>
    </row>
    <row r="68" spans="1:19" hidden="1">
      <c r="A68" s="54">
        <v>67</v>
      </c>
      <c r="B68" s="55" t="s">
        <v>547</v>
      </c>
      <c r="C68" s="55">
        <v>3</v>
      </c>
      <c r="D68" s="56">
        <v>10</v>
      </c>
      <c r="E68" s="57" t="s">
        <v>640</v>
      </c>
      <c r="F68" s="57" t="s">
        <v>641</v>
      </c>
      <c r="G68" s="57"/>
      <c r="H68" s="60">
        <v>760100</v>
      </c>
      <c r="I68" s="59">
        <v>42836</v>
      </c>
      <c r="J68" s="60">
        <v>27</v>
      </c>
      <c r="K68" s="65"/>
      <c r="L68" s="61">
        <f t="shared" si="3"/>
        <v>-27</v>
      </c>
      <c r="M68" s="60">
        <v>760087</v>
      </c>
      <c r="N68" s="62">
        <v>42836</v>
      </c>
      <c r="O68" s="60">
        <v>14</v>
      </c>
      <c r="P68" s="65"/>
      <c r="Q68" s="61">
        <f t="shared" si="2"/>
        <v>-14</v>
      </c>
      <c r="R68" s="63"/>
      <c r="S68" s="63">
        <v>0</v>
      </c>
    </row>
    <row r="69" spans="1:19" hidden="1">
      <c r="A69" s="54">
        <v>68</v>
      </c>
      <c r="B69" s="55" t="s">
        <v>547</v>
      </c>
      <c r="C69" s="55">
        <v>4</v>
      </c>
      <c r="D69" s="56">
        <v>10</v>
      </c>
      <c r="E69" s="10" t="s">
        <v>327</v>
      </c>
      <c r="F69" s="57"/>
      <c r="G69" s="57"/>
      <c r="H69" s="60">
        <v>776340</v>
      </c>
      <c r="I69" s="59">
        <v>42836</v>
      </c>
      <c r="J69" s="64">
        <v>3</v>
      </c>
      <c r="K69" s="65"/>
      <c r="L69" s="61">
        <f t="shared" si="3"/>
        <v>-3</v>
      </c>
      <c r="M69" s="60">
        <v>776327</v>
      </c>
      <c r="N69" s="62">
        <v>42836</v>
      </c>
      <c r="O69" s="64">
        <v>1</v>
      </c>
      <c r="P69" s="65"/>
      <c r="Q69" s="61">
        <f t="shared" si="2"/>
        <v>-1</v>
      </c>
      <c r="R69" s="63"/>
      <c r="S69" s="63">
        <v>0</v>
      </c>
    </row>
    <row r="70" spans="1:19" hidden="1">
      <c r="A70" s="54">
        <v>69</v>
      </c>
      <c r="B70" s="55" t="s">
        <v>547</v>
      </c>
      <c r="C70" s="55">
        <v>5</v>
      </c>
      <c r="D70" s="56">
        <v>10</v>
      </c>
      <c r="E70" s="10" t="s">
        <v>370</v>
      </c>
      <c r="F70" s="57"/>
      <c r="G70" s="57"/>
      <c r="H70" s="60">
        <v>776337</v>
      </c>
      <c r="I70" s="59">
        <v>42836</v>
      </c>
      <c r="J70" s="60"/>
      <c r="K70" s="60"/>
      <c r="L70" s="61">
        <f t="shared" si="3"/>
        <v>0</v>
      </c>
      <c r="M70" s="60">
        <v>776324</v>
      </c>
      <c r="N70" s="62">
        <v>42836</v>
      </c>
      <c r="O70" s="60"/>
      <c r="P70" s="60"/>
      <c r="Q70" s="61">
        <f t="shared" si="2"/>
        <v>0</v>
      </c>
      <c r="R70" s="63"/>
      <c r="S70" s="63">
        <v>0</v>
      </c>
    </row>
    <row r="71" spans="1:19" hidden="1">
      <c r="A71" s="54">
        <v>70</v>
      </c>
      <c r="B71" s="55" t="s">
        <v>547</v>
      </c>
      <c r="C71" s="55">
        <v>6</v>
      </c>
      <c r="D71" s="56">
        <v>10</v>
      </c>
      <c r="E71" s="57" t="s">
        <v>642</v>
      </c>
      <c r="F71" s="57" t="s">
        <v>643</v>
      </c>
      <c r="G71" s="57"/>
      <c r="H71" s="60">
        <v>760098</v>
      </c>
      <c r="I71" s="59">
        <v>42836</v>
      </c>
      <c r="J71" s="60">
        <v>25</v>
      </c>
      <c r="K71" s="65"/>
      <c r="L71" s="61">
        <f t="shared" si="3"/>
        <v>-25</v>
      </c>
      <c r="M71" s="67">
        <v>760097</v>
      </c>
      <c r="N71" s="68">
        <v>42836</v>
      </c>
      <c r="O71" s="60">
        <v>6</v>
      </c>
      <c r="P71" s="65"/>
      <c r="Q71" s="61">
        <f t="shared" si="2"/>
        <v>-6</v>
      </c>
      <c r="R71" s="62"/>
      <c r="S71" s="111" t="s">
        <v>314</v>
      </c>
    </row>
    <row r="72" spans="1:19">
      <c r="A72" s="54">
        <v>71</v>
      </c>
      <c r="B72" s="55" t="s">
        <v>547</v>
      </c>
      <c r="C72" s="55">
        <v>7</v>
      </c>
      <c r="D72" s="56">
        <v>10</v>
      </c>
      <c r="E72" s="57" t="s">
        <v>146</v>
      </c>
      <c r="F72" s="57"/>
      <c r="G72" s="57"/>
      <c r="H72" s="60">
        <v>760096</v>
      </c>
      <c r="I72" s="59">
        <v>42836</v>
      </c>
      <c r="J72" s="60"/>
      <c r="K72" s="60"/>
      <c r="L72" s="61">
        <f t="shared" si="3"/>
        <v>0</v>
      </c>
      <c r="M72" s="86">
        <v>760086</v>
      </c>
      <c r="N72" s="89">
        <v>42836</v>
      </c>
      <c r="O72" s="60"/>
      <c r="P72" s="60"/>
      <c r="Q72" s="61">
        <f t="shared" si="2"/>
        <v>0</v>
      </c>
      <c r="R72" s="63"/>
      <c r="S72" s="63">
        <v>0</v>
      </c>
    </row>
    <row r="73" spans="1:19" hidden="1">
      <c r="A73" s="54">
        <v>72</v>
      </c>
      <c r="B73" s="55" t="s">
        <v>547</v>
      </c>
      <c r="C73" s="55">
        <v>8</v>
      </c>
      <c r="D73" s="56">
        <v>10</v>
      </c>
      <c r="E73" s="57" t="s">
        <v>644</v>
      </c>
      <c r="F73" s="57" t="s">
        <v>645</v>
      </c>
      <c r="G73" s="57"/>
      <c r="H73" s="60">
        <v>776328</v>
      </c>
      <c r="I73" s="59">
        <v>42836</v>
      </c>
      <c r="J73" s="60"/>
      <c r="K73" s="60"/>
      <c r="L73" s="61">
        <f t="shared" si="3"/>
        <v>0</v>
      </c>
      <c r="M73" s="86">
        <v>776336</v>
      </c>
      <c r="N73" s="89">
        <v>42836</v>
      </c>
      <c r="O73" s="60"/>
      <c r="P73" s="60"/>
      <c r="Q73" s="61">
        <f t="shared" si="2"/>
        <v>0</v>
      </c>
      <c r="R73" s="63"/>
      <c r="S73" s="63">
        <v>0</v>
      </c>
    </row>
    <row r="74" spans="1:19" hidden="1">
      <c r="A74" s="54">
        <v>73</v>
      </c>
      <c r="B74" s="55" t="s">
        <v>547</v>
      </c>
      <c r="C74" s="55">
        <v>1</v>
      </c>
      <c r="D74" s="56">
        <v>11</v>
      </c>
      <c r="E74" s="57" t="s">
        <v>235</v>
      </c>
      <c r="F74" s="57"/>
      <c r="G74" s="57"/>
      <c r="H74" s="60">
        <v>776634</v>
      </c>
      <c r="I74" s="59">
        <v>42836</v>
      </c>
      <c r="J74" s="60">
        <v>10</v>
      </c>
      <c r="K74" s="60">
        <v>11</v>
      </c>
      <c r="L74" s="61">
        <f t="shared" si="3"/>
        <v>1</v>
      </c>
      <c r="M74" s="86">
        <v>776332</v>
      </c>
      <c r="N74" s="89">
        <v>42836</v>
      </c>
      <c r="O74" s="60">
        <v>2</v>
      </c>
      <c r="P74" s="60">
        <v>2</v>
      </c>
      <c r="Q74" s="61">
        <f t="shared" si="2"/>
        <v>0</v>
      </c>
      <c r="R74" s="63"/>
      <c r="S74" s="63">
        <v>0</v>
      </c>
    </row>
    <row r="75" spans="1:19" hidden="1">
      <c r="A75" s="54">
        <v>74</v>
      </c>
      <c r="B75" s="55" t="s">
        <v>547</v>
      </c>
      <c r="C75" s="55">
        <v>2</v>
      </c>
      <c r="D75" s="56">
        <v>11</v>
      </c>
      <c r="E75" s="10" t="s">
        <v>357</v>
      </c>
      <c r="F75" s="57" t="s">
        <v>646</v>
      </c>
      <c r="G75" s="57"/>
      <c r="H75" s="60">
        <v>788399</v>
      </c>
      <c r="I75" s="59">
        <v>42836</v>
      </c>
      <c r="J75" s="60">
        <v>3</v>
      </c>
      <c r="K75" s="65"/>
      <c r="L75" s="61">
        <f t="shared" si="3"/>
        <v>-3</v>
      </c>
      <c r="M75" s="86">
        <v>788396</v>
      </c>
      <c r="N75" s="89">
        <v>42836</v>
      </c>
      <c r="O75" s="60">
        <v>0</v>
      </c>
      <c r="P75" s="65"/>
      <c r="Q75" s="61">
        <f t="shared" si="2"/>
        <v>0</v>
      </c>
      <c r="R75" s="110"/>
      <c r="S75" s="110"/>
    </row>
    <row r="76" spans="1:19" hidden="1">
      <c r="A76" s="54">
        <v>75</v>
      </c>
      <c r="B76" s="55" t="s">
        <v>547</v>
      </c>
      <c r="C76" s="55">
        <v>3</v>
      </c>
      <c r="D76" s="56">
        <v>11</v>
      </c>
      <c r="E76" s="57" t="s">
        <v>236</v>
      </c>
      <c r="F76" s="57"/>
      <c r="G76" s="57"/>
      <c r="H76" s="60">
        <v>788386</v>
      </c>
      <c r="I76" s="59">
        <v>42836</v>
      </c>
      <c r="J76" s="60"/>
      <c r="K76" s="65"/>
      <c r="L76" s="61">
        <f t="shared" si="3"/>
        <v>0</v>
      </c>
      <c r="M76" s="86">
        <v>788387</v>
      </c>
      <c r="N76" s="89">
        <v>42836</v>
      </c>
      <c r="O76" s="60"/>
      <c r="P76" s="65"/>
      <c r="Q76" s="61">
        <f t="shared" si="2"/>
        <v>0</v>
      </c>
      <c r="R76" s="63"/>
      <c r="S76" s="63">
        <v>0</v>
      </c>
    </row>
    <row r="77" spans="1:19" hidden="1">
      <c r="A77" s="54">
        <v>76</v>
      </c>
      <c r="B77" s="55" t="s">
        <v>547</v>
      </c>
      <c r="C77" s="55">
        <v>4</v>
      </c>
      <c r="D77" s="56">
        <v>11</v>
      </c>
      <c r="E77" s="57" t="s">
        <v>647</v>
      </c>
      <c r="F77" s="57" t="s">
        <v>648</v>
      </c>
      <c r="G77" s="57"/>
      <c r="H77" s="60">
        <v>776323</v>
      </c>
      <c r="I77" s="59">
        <v>42836</v>
      </c>
      <c r="J77" s="64">
        <v>15</v>
      </c>
      <c r="K77" s="65"/>
      <c r="L77" s="61">
        <f t="shared" si="3"/>
        <v>-15</v>
      </c>
      <c r="M77" s="86">
        <v>776322</v>
      </c>
      <c r="N77" s="89">
        <v>42836</v>
      </c>
      <c r="O77" s="64">
        <v>2</v>
      </c>
      <c r="P77" s="65"/>
      <c r="Q77" s="61">
        <f t="shared" si="2"/>
        <v>-2</v>
      </c>
      <c r="R77" s="63"/>
      <c r="S77" s="63">
        <v>0</v>
      </c>
    </row>
    <row r="78" spans="1:19" hidden="1">
      <c r="A78" s="54">
        <v>77</v>
      </c>
      <c r="B78" s="55" t="s">
        <v>547</v>
      </c>
      <c r="C78" s="55">
        <v>5</v>
      </c>
      <c r="D78" s="56">
        <v>11</v>
      </c>
      <c r="E78" s="57" t="s">
        <v>649</v>
      </c>
      <c r="F78" s="57" t="s">
        <v>650</v>
      </c>
      <c r="G78" s="57"/>
      <c r="H78" s="60">
        <v>776326</v>
      </c>
      <c r="I78" s="59">
        <v>42836</v>
      </c>
      <c r="J78" s="64">
        <v>32</v>
      </c>
      <c r="K78" s="65"/>
      <c r="L78" s="61">
        <f t="shared" si="3"/>
        <v>-32</v>
      </c>
      <c r="M78" s="65">
        <v>776331</v>
      </c>
      <c r="N78" s="66">
        <v>42836</v>
      </c>
      <c r="O78" s="64">
        <v>3</v>
      </c>
      <c r="P78" s="65"/>
      <c r="Q78" s="61">
        <f t="shared" si="2"/>
        <v>-3</v>
      </c>
      <c r="R78" s="111"/>
      <c r="S78" s="111"/>
    </row>
    <row r="79" spans="1:19" hidden="1">
      <c r="A79" s="54">
        <v>78</v>
      </c>
      <c r="B79" s="55" t="s">
        <v>547</v>
      </c>
      <c r="C79" s="55">
        <v>6</v>
      </c>
      <c r="D79" s="56">
        <v>11</v>
      </c>
      <c r="E79" s="10" t="s">
        <v>333</v>
      </c>
      <c r="F79" s="57" t="s">
        <v>651</v>
      </c>
      <c r="G79" s="57"/>
      <c r="H79" s="60">
        <v>788390</v>
      </c>
      <c r="I79" s="59">
        <v>42836</v>
      </c>
      <c r="J79" s="64">
        <v>5</v>
      </c>
      <c r="K79" s="65"/>
      <c r="L79" s="61">
        <f t="shared" si="3"/>
        <v>-5</v>
      </c>
      <c r="M79" s="60">
        <v>788385</v>
      </c>
      <c r="N79" s="62">
        <v>42836</v>
      </c>
      <c r="O79" s="64">
        <v>1</v>
      </c>
      <c r="P79" s="65"/>
      <c r="Q79" s="61">
        <f t="shared" si="2"/>
        <v>-1</v>
      </c>
      <c r="R79" s="63"/>
      <c r="S79" s="63">
        <v>0</v>
      </c>
    </row>
    <row r="80" spans="1:19">
      <c r="A80" s="54">
        <v>79</v>
      </c>
      <c r="B80" s="55" t="s">
        <v>547</v>
      </c>
      <c r="C80" s="55">
        <v>7</v>
      </c>
      <c r="D80" s="56">
        <v>11</v>
      </c>
      <c r="E80" s="57" t="s">
        <v>146</v>
      </c>
      <c r="F80" s="57"/>
      <c r="G80" s="57"/>
      <c r="H80" s="60">
        <v>760090</v>
      </c>
      <c r="I80" s="59">
        <v>42836</v>
      </c>
      <c r="J80" s="60"/>
      <c r="K80" s="60"/>
      <c r="L80" s="61">
        <f t="shared" si="3"/>
        <v>0</v>
      </c>
      <c r="M80" s="60">
        <v>760089</v>
      </c>
      <c r="N80" s="62">
        <v>42836</v>
      </c>
      <c r="O80" s="60"/>
      <c r="P80" s="60"/>
      <c r="Q80" s="61">
        <f t="shared" si="2"/>
        <v>0</v>
      </c>
      <c r="R80" s="63"/>
      <c r="S80" s="63">
        <v>0</v>
      </c>
    </row>
    <row r="81" spans="1:19" hidden="1">
      <c r="A81" s="54">
        <v>80</v>
      </c>
      <c r="B81" s="55" t="s">
        <v>547</v>
      </c>
      <c r="C81" s="55">
        <v>8</v>
      </c>
      <c r="D81" s="56">
        <v>11</v>
      </c>
      <c r="E81" s="57" t="s">
        <v>652</v>
      </c>
      <c r="F81" s="57" t="s">
        <v>653</v>
      </c>
      <c r="G81" s="57"/>
      <c r="H81" s="60">
        <v>776333</v>
      </c>
      <c r="I81" s="59">
        <v>42836</v>
      </c>
      <c r="J81" s="60">
        <v>53</v>
      </c>
      <c r="K81" s="60">
        <v>60</v>
      </c>
      <c r="L81" s="61">
        <f t="shared" si="3"/>
        <v>7</v>
      </c>
      <c r="M81" s="60">
        <v>776321</v>
      </c>
      <c r="N81" s="62">
        <v>42836</v>
      </c>
      <c r="O81" s="60">
        <v>23</v>
      </c>
      <c r="P81" s="60">
        <v>27</v>
      </c>
      <c r="Q81" s="61">
        <f t="shared" si="2"/>
        <v>4</v>
      </c>
      <c r="R81" s="63"/>
      <c r="S81" s="63">
        <v>0</v>
      </c>
    </row>
    <row r="82" spans="1:19">
      <c r="A82" s="54">
        <v>81</v>
      </c>
      <c r="B82" s="55" t="s">
        <v>547</v>
      </c>
      <c r="C82" s="55">
        <v>1</v>
      </c>
      <c r="D82" s="56">
        <v>12</v>
      </c>
      <c r="E82" s="57" t="s">
        <v>146</v>
      </c>
      <c r="F82" s="57"/>
      <c r="G82" s="57"/>
      <c r="H82" s="60">
        <v>758020</v>
      </c>
      <c r="I82" s="59">
        <v>42836</v>
      </c>
      <c r="J82" s="60"/>
      <c r="K82" s="60"/>
      <c r="L82" s="61">
        <f t="shared" si="3"/>
        <v>0</v>
      </c>
      <c r="M82" s="60">
        <v>758019</v>
      </c>
      <c r="N82" s="62">
        <v>42836</v>
      </c>
      <c r="O82" s="60"/>
      <c r="P82" s="60"/>
      <c r="Q82" s="61">
        <f t="shared" si="2"/>
        <v>0</v>
      </c>
      <c r="R82" s="63"/>
      <c r="S82" s="63">
        <v>0</v>
      </c>
    </row>
    <row r="83" spans="1:19">
      <c r="A83" s="54">
        <v>82</v>
      </c>
      <c r="B83" s="55" t="s">
        <v>547</v>
      </c>
      <c r="C83" s="55">
        <v>2</v>
      </c>
      <c r="D83" s="56">
        <v>12</v>
      </c>
      <c r="E83" s="57" t="s">
        <v>146</v>
      </c>
      <c r="F83" s="57"/>
      <c r="G83" s="57"/>
      <c r="H83" s="60">
        <v>788381</v>
      </c>
      <c r="I83" s="59">
        <v>42836</v>
      </c>
      <c r="J83" s="60"/>
      <c r="K83" s="60"/>
      <c r="L83" s="61">
        <f t="shared" si="3"/>
        <v>0</v>
      </c>
      <c r="M83" s="60">
        <v>788389</v>
      </c>
      <c r="N83" s="62">
        <v>42836</v>
      </c>
      <c r="O83" s="60"/>
      <c r="P83" s="60"/>
      <c r="Q83" s="61">
        <f t="shared" si="2"/>
        <v>0</v>
      </c>
      <c r="R83" s="63"/>
      <c r="S83" s="63">
        <v>0</v>
      </c>
    </row>
    <row r="84" spans="1:19">
      <c r="A84" s="54">
        <v>83</v>
      </c>
      <c r="B84" s="55" t="s">
        <v>547</v>
      </c>
      <c r="C84" s="55">
        <v>3</v>
      </c>
      <c r="D84" s="56">
        <v>12</v>
      </c>
      <c r="E84" s="57" t="s">
        <v>146</v>
      </c>
      <c r="F84" s="57"/>
      <c r="G84" s="57"/>
      <c r="H84" s="60">
        <v>788384</v>
      </c>
      <c r="I84" s="59">
        <v>42836</v>
      </c>
      <c r="J84" s="60"/>
      <c r="K84" s="65"/>
      <c r="L84" s="61">
        <f t="shared" si="3"/>
        <v>0</v>
      </c>
      <c r="M84" s="60">
        <v>788393</v>
      </c>
      <c r="N84" s="62">
        <v>42836</v>
      </c>
      <c r="O84" s="60"/>
      <c r="P84" s="65"/>
      <c r="Q84" s="61">
        <f t="shared" si="2"/>
        <v>0</v>
      </c>
      <c r="R84" s="63"/>
      <c r="S84" s="63">
        <v>0</v>
      </c>
    </row>
    <row r="85" spans="1:19">
      <c r="A85" s="54">
        <v>84</v>
      </c>
      <c r="B85" s="55" t="s">
        <v>547</v>
      </c>
      <c r="C85" s="55">
        <v>4</v>
      </c>
      <c r="D85" s="56">
        <v>12</v>
      </c>
      <c r="E85" s="57" t="s">
        <v>146</v>
      </c>
      <c r="F85" s="57" t="s">
        <v>654</v>
      </c>
      <c r="G85" s="57"/>
      <c r="H85" s="60">
        <v>758014</v>
      </c>
      <c r="I85" s="59">
        <v>42836</v>
      </c>
      <c r="J85" s="60"/>
      <c r="K85" s="65"/>
      <c r="L85" s="61">
        <f t="shared" si="3"/>
        <v>0</v>
      </c>
      <c r="M85" s="60">
        <v>758018</v>
      </c>
      <c r="N85" s="62">
        <v>42836</v>
      </c>
      <c r="O85" s="60"/>
      <c r="P85" s="60"/>
      <c r="Q85" s="61">
        <f t="shared" si="2"/>
        <v>0</v>
      </c>
      <c r="R85" s="63"/>
      <c r="S85" s="63">
        <v>0</v>
      </c>
    </row>
    <row r="86" spans="1:19" hidden="1">
      <c r="A86" s="54">
        <v>85</v>
      </c>
      <c r="B86" s="55" t="s">
        <v>547</v>
      </c>
      <c r="C86" s="55">
        <v>5</v>
      </c>
      <c r="D86" s="56">
        <v>12</v>
      </c>
      <c r="E86" s="57" t="s">
        <v>655</v>
      </c>
      <c r="F86" s="57" t="s">
        <v>656</v>
      </c>
      <c r="G86" s="57"/>
      <c r="H86" s="60">
        <v>758010</v>
      </c>
      <c r="I86" s="59">
        <v>42836</v>
      </c>
      <c r="J86" s="60"/>
      <c r="K86" s="60"/>
      <c r="L86" s="61">
        <f t="shared" si="3"/>
        <v>0</v>
      </c>
      <c r="M86" s="60">
        <v>758015</v>
      </c>
      <c r="N86" s="62">
        <v>42836</v>
      </c>
      <c r="O86" s="60"/>
      <c r="P86" s="60"/>
      <c r="Q86" s="61">
        <f t="shared" si="2"/>
        <v>0</v>
      </c>
      <c r="R86" s="63"/>
      <c r="S86" s="63">
        <v>0</v>
      </c>
    </row>
    <row r="87" spans="1:19" hidden="1">
      <c r="A87" s="54">
        <v>86</v>
      </c>
      <c r="B87" s="55" t="s">
        <v>547</v>
      </c>
      <c r="C87" s="55">
        <v>6</v>
      </c>
      <c r="D87" s="56">
        <v>12</v>
      </c>
      <c r="E87" s="57" t="s">
        <v>151</v>
      </c>
      <c r="F87" s="57" t="s">
        <v>657</v>
      </c>
      <c r="G87" s="57"/>
      <c r="H87" s="60">
        <v>788398</v>
      </c>
      <c r="I87" s="59">
        <v>42836</v>
      </c>
      <c r="J87" s="64">
        <v>9</v>
      </c>
      <c r="K87" s="65"/>
      <c r="L87" s="61">
        <f t="shared" si="3"/>
        <v>-9</v>
      </c>
      <c r="M87" s="60">
        <v>788397</v>
      </c>
      <c r="N87" s="62">
        <v>42836</v>
      </c>
      <c r="O87" s="64">
        <v>4</v>
      </c>
      <c r="P87" s="65"/>
      <c r="Q87" s="61">
        <f t="shared" si="2"/>
        <v>-4</v>
      </c>
      <c r="R87" s="63"/>
      <c r="S87" s="110"/>
    </row>
    <row r="88" spans="1:19" hidden="1">
      <c r="A88" s="54">
        <v>88</v>
      </c>
      <c r="B88" s="55" t="s">
        <v>547</v>
      </c>
      <c r="C88" s="55">
        <v>8</v>
      </c>
      <c r="D88" s="56">
        <v>12</v>
      </c>
      <c r="E88" s="57" t="s">
        <v>658</v>
      </c>
      <c r="F88" s="57" t="s">
        <v>659</v>
      </c>
      <c r="G88" s="57"/>
      <c r="H88" s="60">
        <v>758003</v>
      </c>
      <c r="I88" s="59">
        <v>42836</v>
      </c>
      <c r="J88" s="65">
        <v>27</v>
      </c>
      <c r="K88" s="65"/>
      <c r="L88" s="61">
        <f t="shared" si="3"/>
        <v>-27</v>
      </c>
      <c r="M88" s="60">
        <v>758002</v>
      </c>
      <c r="N88" s="62">
        <v>42836</v>
      </c>
      <c r="O88" s="65">
        <v>6</v>
      </c>
      <c r="P88" s="65"/>
      <c r="Q88" s="61">
        <f t="shared" si="2"/>
        <v>-6</v>
      </c>
      <c r="R88" s="63"/>
      <c r="S88" s="63">
        <v>0</v>
      </c>
    </row>
    <row r="89" spans="1:19" hidden="1">
      <c r="A89" s="54">
        <v>89</v>
      </c>
      <c r="B89" s="55" t="s">
        <v>547</v>
      </c>
      <c r="C89" s="55">
        <v>1</v>
      </c>
      <c r="D89" s="56">
        <v>13</v>
      </c>
      <c r="E89" s="57" t="s">
        <v>660</v>
      </c>
      <c r="F89" s="57" t="s">
        <v>661</v>
      </c>
      <c r="G89" s="57"/>
      <c r="H89" s="134" t="s">
        <v>229</v>
      </c>
      <c r="I89" s="59">
        <v>42836</v>
      </c>
      <c r="J89" s="60"/>
      <c r="K89" s="60"/>
      <c r="L89" s="61">
        <f t="shared" si="3"/>
        <v>0</v>
      </c>
      <c r="M89" s="134" t="s">
        <v>229</v>
      </c>
      <c r="N89" s="62">
        <v>42836</v>
      </c>
      <c r="O89" s="60"/>
      <c r="P89" s="60"/>
      <c r="Q89" s="61">
        <f t="shared" si="2"/>
        <v>0</v>
      </c>
      <c r="R89" s="63"/>
      <c r="S89" s="63">
        <v>0</v>
      </c>
    </row>
    <row r="90" spans="1:19">
      <c r="A90" s="54">
        <v>90</v>
      </c>
      <c r="B90" s="55" t="s">
        <v>547</v>
      </c>
      <c r="C90" s="55">
        <v>2</v>
      </c>
      <c r="D90" s="56">
        <v>13</v>
      </c>
      <c r="E90" s="57" t="s">
        <v>146</v>
      </c>
      <c r="F90" s="57"/>
      <c r="G90" s="57"/>
      <c r="H90" s="60">
        <v>317712</v>
      </c>
      <c r="I90" s="59">
        <v>42836</v>
      </c>
      <c r="J90" s="65">
        <v>13</v>
      </c>
      <c r="K90" s="65"/>
      <c r="L90" s="61">
        <f t="shared" si="3"/>
        <v>-13</v>
      </c>
      <c r="M90" s="60">
        <v>760173</v>
      </c>
      <c r="N90" s="62">
        <v>42836</v>
      </c>
      <c r="O90" s="65">
        <v>4</v>
      </c>
      <c r="P90" s="65"/>
      <c r="Q90" s="61">
        <f t="shared" si="2"/>
        <v>-4</v>
      </c>
      <c r="R90" s="63"/>
      <c r="S90" s="63">
        <v>0</v>
      </c>
    </row>
    <row r="91" spans="1:19" ht="16.5" customHeight="1">
      <c r="A91" s="54">
        <v>91</v>
      </c>
      <c r="B91" s="55" t="s">
        <v>547</v>
      </c>
      <c r="C91" s="55">
        <v>3</v>
      </c>
      <c r="D91" s="56">
        <v>13</v>
      </c>
      <c r="E91" s="57" t="s">
        <v>146</v>
      </c>
      <c r="F91" s="57"/>
      <c r="G91" s="57"/>
      <c r="H91" s="60">
        <v>788392</v>
      </c>
      <c r="I91" s="59">
        <v>42836</v>
      </c>
      <c r="J91" s="216">
        <v>35</v>
      </c>
      <c r="K91" s="65"/>
      <c r="L91" s="61">
        <f t="shared" si="3"/>
        <v>-35</v>
      </c>
      <c r="M91" s="60">
        <v>788391</v>
      </c>
      <c r="N91" s="62">
        <v>42836</v>
      </c>
      <c r="O91" s="216">
        <v>10</v>
      </c>
      <c r="P91" s="65"/>
      <c r="Q91" s="61">
        <f t="shared" si="2"/>
        <v>-10</v>
      </c>
      <c r="R91" s="63"/>
      <c r="S91" s="63">
        <v>0</v>
      </c>
    </row>
    <row r="92" spans="1:19" hidden="1">
      <c r="A92" s="54">
        <v>92</v>
      </c>
      <c r="B92" s="55" t="s">
        <v>547</v>
      </c>
      <c r="C92" s="55">
        <v>4</v>
      </c>
      <c r="D92" s="56">
        <v>13</v>
      </c>
      <c r="E92" s="30" t="s">
        <v>367</v>
      </c>
      <c r="F92" s="57"/>
      <c r="G92" s="57"/>
      <c r="H92" s="60">
        <v>768536</v>
      </c>
      <c r="I92" s="59">
        <v>42836</v>
      </c>
      <c r="J92" s="65">
        <v>250</v>
      </c>
      <c r="K92" s="65"/>
      <c r="L92" s="61">
        <f t="shared" si="3"/>
        <v>-250</v>
      </c>
      <c r="M92" s="60">
        <v>770275</v>
      </c>
      <c r="N92" s="62">
        <v>42836</v>
      </c>
      <c r="O92" s="65">
        <v>37</v>
      </c>
      <c r="P92" s="65"/>
      <c r="Q92" s="61">
        <f t="shared" si="2"/>
        <v>-37</v>
      </c>
      <c r="R92" s="63"/>
      <c r="S92" s="63">
        <v>0</v>
      </c>
    </row>
    <row r="93" spans="1:19" hidden="1">
      <c r="A93" s="54">
        <v>93</v>
      </c>
      <c r="B93" s="55" t="s">
        <v>547</v>
      </c>
      <c r="C93" s="55">
        <v>5</v>
      </c>
      <c r="D93" s="56">
        <v>13</v>
      </c>
      <c r="E93" s="10" t="s">
        <v>328</v>
      </c>
      <c r="F93" s="57"/>
      <c r="G93" s="57"/>
      <c r="H93" s="134">
        <v>758020</v>
      </c>
      <c r="I93" s="59">
        <v>42836</v>
      </c>
      <c r="J93" s="65">
        <v>1</v>
      </c>
      <c r="K93" s="65">
        <v>4</v>
      </c>
      <c r="L93" s="61">
        <f t="shared" si="3"/>
        <v>3</v>
      </c>
      <c r="M93" s="134">
        <v>770906</v>
      </c>
      <c r="N93" s="62">
        <v>42836</v>
      </c>
      <c r="O93" s="65">
        <v>0</v>
      </c>
      <c r="P93" s="65">
        <v>0</v>
      </c>
      <c r="Q93" s="61">
        <f t="shared" si="2"/>
        <v>0</v>
      </c>
      <c r="R93" s="110"/>
      <c r="S93" s="110" t="s">
        <v>351</v>
      </c>
    </row>
    <row r="94" spans="1:19" hidden="1">
      <c r="A94" s="54">
        <v>96</v>
      </c>
      <c r="B94" s="55" t="s">
        <v>547</v>
      </c>
      <c r="C94" s="55">
        <v>8</v>
      </c>
      <c r="D94" s="56">
        <v>13</v>
      </c>
      <c r="E94" s="57" t="s">
        <v>152</v>
      </c>
      <c r="F94" s="57" t="s">
        <v>662</v>
      </c>
      <c r="G94" s="57"/>
      <c r="H94" s="60">
        <v>768540</v>
      </c>
      <c r="I94" s="59">
        <v>42836</v>
      </c>
      <c r="J94" s="64">
        <v>7</v>
      </c>
      <c r="K94" s="65"/>
      <c r="L94" s="61">
        <f t="shared" si="3"/>
        <v>-7</v>
      </c>
      <c r="M94" s="60">
        <v>768539</v>
      </c>
      <c r="N94" s="62">
        <v>42836</v>
      </c>
      <c r="O94" s="64">
        <v>3</v>
      </c>
      <c r="P94" s="65"/>
      <c r="Q94" s="61">
        <f t="shared" si="2"/>
        <v>-3</v>
      </c>
      <c r="R94" s="63"/>
      <c r="S94" s="63">
        <v>0</v>
      </c>
    </row>
    <row r="95" spans="1:19" hidden="1">
      <c r="A95" s="54">
        <v>97</v>
      </c>
      <c r="B95" s="55" t="s">
        <v>547</v>
      </c>
      <c r="C95" s="55">
        <v>1</v>
      </c>
      <c r="D95" s="56">
        <v>14</v>
      </c>
      <c r="E95" s="57" t="s">
        <v>663</v>
      </c>
      <c r="F95" s="57" t="s">
        <v>664</v>
      </c>
      <c r="G95" s="57"/>
      <c r="H95" s="60">
        <v>758013</v>
      </c>
      <c r="I95" s="59">
        <v>42836</v>
      </c>
      <c r="J95" s="60"/>
      <c r="K95" s="60"/>
      <c r="L95" s="61">
        <f t="shared" si="3"/>
        <v>0</v>
      </c>
      <c r="M95" s="60">
        <v>760928</v>
      </c>
      <c r="N95" s="62">
        <v>42836</v>
      </c>
      <c r="O95" s="60"/>
      <c r="P95" s="60"/>
      <c r="Q95" s="61">
        <f t="shared" si="2"/>
        <v>0</v>
      </c>
      <c r="R95" s="63"/>
      <c r="S95" s="63">
        <v>0</v>
      </c>
    </row>
    <row r="96" spans="1:19" hidden="1">
      <c r="A96" s="54">
        <v>98</v>
      </c>
      <c r="B96" s="55" t="s">
        <v>547</v>
      </c>
      <c r="C96" s="55">
        <v>2</v>
      </c>
      <c r="D96" s="56">
        <v>14</v>
      </c>
      <c r="E96" s="30" t="s">
        <v>318</v>
      </c>
      <c r="F96" s="57"/>
      <c r="G96" s="57"/>
      <c r="H96" s="60">
        <v>778614</v>
      </c>
      <c r="I96" s="59">
        <v>42836</v>
      </c>
      <c r="J96" s="60">
        <v>3</v>
      </c>
      <c r="K96" s="60"/>
      <c r="L96" s="61">
        <f t="shared" si="3"/>
        <v>-3</v>
      </c>
      <c r="M96" s="60">
        <v>778615</v>
      </c>
      <c r="N96" s="62">
        <v>42836</v>
      </c>
      <c r="O96" s="60">
        <v>1</v>
      </c>
      <c r="P96" s="60"/>
      <c r="Q96" s="61">
        <f t="shared" si="2"/>
        <v>-1</v>
      </c>
      <c r="R96" s="63"/>
      <c r="S96" s="63">
        <v>0</v>
      </c>
    </row>
    <row r="97" spans="1:19" hidden="1">
      <c r="A97" s="54">
        <v>99</v>
      </c>
      <c r="B97" s="55" t="s">
        <v>547</v>
      </c>
      <c r="C97" s="55">
        <v>3</v>
      </c>
      <c r="D97" s="56">
        <v>14</v>
      </c>
      <c r="E97" s="30" t="s">
        <v>325</v>
      </c>
      <c r="F97" s="57"/>
      <c r="G97" s="57"/>
      <c r="H97" s="60">
        <v>778613</v>
      </c>
      <c r="I97" s="59">
        <v>42836</v>
      </c>
      <c r="J97" s="60"/>
      <c r="K97" s="60"/>
      <c r="L97" s="61">
        <f t="shared" si="3"/>
        <v>0</v>
      </c>
      <c r="M97" s="60">
        <v>778605</v>
      </c>
      <c r="N97" s="62">
        <v>42836</v>
      </c>
      <c r="O97" s="60"/>
      <c r="P97" s="60"/>
      <c r="Q97" s="61">
        <f t="shared" si="2"/>
        <v>0</v>
      </c>
      <c r="R97" s="63"/>
      <c r="S97" s="63">
        <v>0</v>
      </c>
    </row>
    <row r="98" spans="1:19" hidden="1">
      <c r="A98" s="54">
        <v>100</v>
      </c>
      <c r="B98" s="55" t="s">
        <v>547</v>
      </c>
      <c r="C98" s="55">
        <v>4</v>
      </c>
      <c r="D98" s="56">
        <v>14</v>
      </c>
      <c r="E98" s="57" t="s">
        <v>280</v>
      </c>
      <c r="F98" s="57"/>
      <c r="G98" s="57"/>
      <c r="H98" s="60">
        <v>760930</v>
      </c>
      <c r="I98" s="59">
        <v>42836</v>
      </c>
      <c r="J98" s="60">
        <v>42</v>
      </c>
      <c r="K98" s="60">
        <v>50</v>
      </c>
      <c r="L98" s="61">
        <f t="shared" si="3"/>
        <v>8</v>
      </c>
      <c r="M98" s="60">
        <v>760927</v>
      </c>
      <c r="N98" s="62">
        <v>42836</v>
      </c>
      <c r="O98" s="60">
        <v>9</v>
      </c>
      <c r="P98" s="60">
        <v>13</v>
      </c>
      <c r="Q98" s="61">
        <f t="shared" si="2"/>
        <v>4</v>
      </c>
      <c r="R98" s="63"/>
      <c r="S98" s="63">
        <v>0</v>
      </c>
    </row>
    <row r="99" spans="1:19" hidden="1">
      <c r="A99" s="54">
        <v>101</v>
      </c>
      <c r="B99" s="55" t="s">
        <v>547</v>
      </c>
      <c r="C99" s="55">
        <v>5</v>
      </c>
      <c r="D99" s="56">
        <v>14</v>
      </c>
      <c r="E99" s="57" t="s">
        <v>665</v>
      </c>
      <c r="F99" s="57" t="s">
        <v>666</v>
      </c>
      <c r="G99" s="57"/>
      <c r="H99" s="60">
        <v>758012</v>
      </c>
      <c r="I99" s="59">
        <v>42836</v>
      </c>
      <c r="J99" s="64">
        <v>8</v>
      </c>
      <c r="K99" s="65">
        <v>13</v>
      </c>
      <c r="L99" s="61">
        <f t="shared" si="3"/>
        <v>5</v>
      </c>
      <c r="M99" s="60">
        <v>758007</v>
      </c>
      <c r="N99" s="62">
        <v>42836</v>
      </c>
      <c r="O99" s="64">
        <v>1</v>
      </c>
      <c r="P99" s="65">
        <v>1</v>
      </c>
      <c r="Q99" s="61">
        <f t="shared" si="2"/>
        <v>0</v>
      </c>
      <c r="R99" s="110"/>
      <c r="S99" s="110" t="s">
        <v>341</v>
      </c>
    </row>
    <row r="100" spans="1:19">
      <c r="A100" s="54">
        <v>103</v>
      </c>
      <c r="B100" s="55" t="s">
        <v>547</v>
      </c>
      <c r="C100" s="55">
        <v>7</v>
      </c>
      <c r="D100" s="56">
        <v>14</v>
      </c>
      <c r="E100" s="57" t="s">
        <v>146</v>
      </c>
      <c r="F100" s="57"/>
      <c r="G100" s="57"/>
      <c r="H100" s="134">
        <v>778601</v>
      </c>
      <c r="I100" s="59">
        <v>42836</v>
      </c>
      <c r="J100" s="64">
        <v>14</v>
      </c>
      <c r="K100" s="65"/>
      <c r="L100" s="61">
        <f>K100-J100</f>
        <v>-14</v>
      </c>
      <c r="M100" s="134">
        <v>778602</v>
      </c>
      <c r="N100" s="62">
        <v>42836</v>
      </c>
      <c r="O100" s="64">
        <v>4</v>
      </c>
      <c r="P100" s="65"/>
      <c r="Q100" s="61">
        <f t="shared" si="2"/>
        <v>-4</v>
      </c>
      <c r="R100" s="110"/>
      <c r="S100" s="110" t="s">
        <v>274</v>
      </c>
    </row>
    <row r="101" spans="1:19" hidden="1">
      <c r="A101" s="54">
        <v>104</v>
      </c>
      <c r="B101" s="55" t="s">
        <v>547</v>
      </c>
      <c r="C101" s="55">
        <v>8</v>
      </c>
      <c r="D101" s="56">
        <v>14</v>
      </c>
      <c r="E101" s="57" t="s">
        <v>153</v>
      </c>
      <c r="F101" s="57"/>
      <c r="G101" s="57"/>
      <c r="H101" s="60">
        <v>758001</v>
      </c>
      <c r="I101" s="59">
        <v>42836</v>
      </c>
      <c r="J101" s="65">
        <v>21</v>
      </c>
      <c r="K101" s="65">
        <v>23</v>
      </c>
      <c r="L101" s="61">
        <f t="shared" si="3"/>
        <v>2</v>
      </c>
      <c r="M101" s="86">
        <v>758006</v>
      </c>
      <c r="N101" s="89">
        <v>42836</v>
      </c>
      <c r="O101" s="65">
        <v>9</v>
      </c>
      <c r="P101" s="65">
        <v>10</v>
      </c>
      <c r="Q101" s="61">
        <f t="shared" si="2"/>
        <v>1</v>
      </c>
      <c r="R101" s="63"/>
      <c r="S101" s="63">
        <v>0</v>
      </c>
    </row>
    <row r="102" spans="1:19" hidden="1">
      <c r="A102" s="54">
        <v>105</v>
      </c>
      <c r="B102" s="55" t="s">
        <v>547</v>
      </c>
      <c r="C102" s="55">
        <v>1</v>
      </c>
      <c r="D102" s="56">
        <v>15</v>
      </c>
      <c r="E102" s="57" t="s">
        <v>667</v>
      </c>
      <c r="F102" s="57"/>
      <c r="G102" s="57"/>
      <c r="H102" s="60">
        <v>774876</v>
      </c>
      <c r="I102" s="59">
        <v>42836</v>
      </c>
      <c r="J102" s="64">
        <v>23</v>
      </c>
      <c r="K102" s="64"/>
      <c r="L102" s="61">
        <f t="shared" si="3"/>
        <v>-23</v>
      </c>
      <c r="M102" s="60">
        <v>774871</v>
      </c>
      <c r="N102" s="62">
        <v>42836</v>
      </c>
      <c r="O102" s="64">
        <v>2</v>
      </c>
      <c r="P102" s="64"/>
      <c r="Q102" s="61">
        <f t="shared" si="2"/>
        <v>-2</v>
      </c>
      <c r="R102" s="63"/>
      <c r="S102" s="110"/>
    </row>
    <row r="103" spans="1:19" hidden="1">
      <c r="A103" s="54">
        <v>106</v>
      </c>
      <c r="B103" s="55" t="s">
        <v>547</v>
      </c>
      <c r="C103" s="55">
        <v>2</v>
      </c>
      <c r="D103" s="56">
        <v>15</v>
      </c>
      <c r="E103" s="57" t="s">
        <v>667</v>
      </c>
      <c r="F103" s="57"/>
      <c r="G103" s="57"/>
      <c r="H103" s="60">
        <v>778618</v>
      </c>
      <c r="I103" s="59">
        <v>42836</v>
      </c>
      <c r="J103" s="64">
        <v>9</v>
      </c>
      <c r="K103" s="64"/>
      <c r="L103" s="61">
        <f t="shared" si="3"/>
        <v>-9</v>
      </c>
      <c r="M103" s="85">
        <v>778610</v>
      </c>
      <c r="N103" s="62">
        <v>42836</v>
      </c>
      <c r="O103" s="64">
        <v>2</v>
      </c>
      <c r="P103" s="64"/>
      <c r="Q103" s="61">
        <f t="shared" si="2"/>
        <v>-2</v>
      </c>
      <c r="R103" s="63"/>
      <c r="S103" s="63">
        <v>0</v>
      </c>
    </row>
    <row r="104" spans="1:19" hidden="1">
      <c r="A104" s="54">
        <v>107</v>
      </c>
      <c r="B104" s="55" t="s">
        <v>547</v>
      </c>
      <c r="C104" s="55">
        <v>3</v>
      </c>
      <c r="D104" s="56">
        <v>15</v>
      </c>
      <c r="E104" s="57" t="s">
        <v>668</v>
      </c>
      <c r="F104" s="57" t="s">
        <v>669</v>
      </c>
      <c r="G104" s="57"/>
      <c r="H104" s="60">
        <v>778608</v>
      </c>
      <c r="I104" s="59">
        <v>42836</v>
      </c>
      <c r="J104" s="60">
        <v>9</v>
      </c>
      <c r="K104" s="60">
        <v>9</v>
      </c>
      <c r="L104" s="61">
        <f t="shared" si="3"/>
        <v>0</v>
      </c>
      <c r="M104" s="65">
        <v>778617</v>
      </c>
      <c r="N104" s="66">
        <v>42836</v>
      </c>
      <c r="O104" s="60">
        <v>7</v>
      </c>
      <c r="P104" s="60">
        <v>7</v>
      </c>
      <c r="Q104" s="61">
        <f t="shared" si="2"/>
        <v>0</v>
      </c>
      <c r="R104" s="111"/>
      <c r="S104" s="111"/>
    </row>
    <row r="105" spans="1:19" hidden="1">
      <c r="A105" s="54">
        <v>108</v>
      </c>
      <c r="B105" s="55" t="s">
        <v>547</v>
      </c>
      <c r="C105" s="55">
        <v>4</v>
      </c>
      <c r="D105" s="56">
        <v>15</v>
      </c>
      <c r="E105" s="57" t="s">
        <v>670</v>
      </c>
      <c r="F105" s="57" t="s">
        <v>671</v>
      </c>
      <c r="G105" s="57"/>
      <c r="H105" s="60">
        <v>774861</v>
      </c>
      <c r="I105" s="59">
        <v>42836</v>
      </c>
      <c r="J105" s="60">
        <v>16</v>
      </c>
      <c r="K105" s="60"/>
      <c r="L105" s="61">
        <f t="shared" si="3"/>
        <v>-16</v>
      </c>
      <c r="M105" s="60">
        <v>762976</v>
      </c>
      <c r="N105" s="62">
        <v>42836</v>
      </c>
      <c r="O105" s="60">
        <v>1</v>
      </c>
      <c r="P105" s="60"/>
      <c r="Q105" s="61">
        <f t="shared" si="2"/>
        <v>-1</v>
      </c>
      <c r="R105" s="63"/>
      <c r="S105" s="110" t="s">
        <v>341</v>
      </c>
    </row>
    <row r="106" spans="1:19" hidden="1">
      <c r="A106" s="54">
        <v>109</v>
      </c>
      <c r="B106" s="55" t="s">
        <v>547</v>
      </c>
      <c r="C106" s="55">
        <v>5</v>
      </c>
      <c r="D106" s="56">
        <v>15</v>
      </c>
      <c r="E106" s="57" t="s">
        <v>672</v>
      </c>
      <c r="F106" s="57" t="s">
        <v>673</v>
      </c>
      <c r="G106" s="57"/>
      <c r="H106" s="60">
        <v>762964</v>
      </c>
      <c r="I106" s="59">
        <v>42836</v>
      </c>
      <c r="J106" s="60">
        <v>4</v>
      </c>
      <c r="K106" s="65"/>
      <c r="L106" s="61">
        <f t="shared" si="3"/>
        <v>-4</v>
      </c>
      <c r="M106" s="60">
        <v>762980</v>
      </c>
      <c r="N106" s="62">
        <v>42836</v>
      </c>
      <c r="O106" s="60">
        <v>1</v>
      </c>
      <c r="P106" s="65"/>
      <c r="Q106" s="61">
        <f t="shared" si="2"/>
        <v>-1</v>
      </c>
      <c r="R106" s="110"/>
      <c r="S106" s="110" t="s">
        <v>315</v>
      </c>
    </row>
    <row r="107" spans="1:19" hidden="1">
      <c r="A107" s="54">
        <v>110</v>
      </c>
      <c r="B107" s="55" t="s">
        <v>547</v>
      </c>
      <c r="C107" s="55">
        <v>6</v>
      </c>
      <c r="D107" s="56">
        <v>15</v>
      </c>
      <c r="E107" s="10" t="s">
        <v>345</v>
      </c>
      <c r="F107" s="57"/>
      <c r="G107" s="57"/>
      <c r="H107" s="60">
        <v>778606</v>
      </c>
      <c r="I107" s="59">
        <v>42836</v>
      </c>
      <c r="J107" s="60"/>
      <c r="K107" s="60">
        <v>4</v>
      </c>
      <c r="L107" s="61">
        <f t="shared" si="3"/>
        <v>4</v>
      </c>
      <c r="M107" s="60">
        <v>778607</v>
      </c>
      <c r="N107" s="62">
        <v>42836</v>
      </c>
      <c r="O107" s="60"/>
      <c r="P107" s="60">
        <v>2</v>
      </c>
      <c r="Q107" s="61">
        <f t="shared" si="2"/>
        <v>2</v>
      </c>
      <c r="R107" s="63"/>
      <c r="S107" s="63">
        <v>0</v>
      </c>
    </row>
    <row r="108" spans="1:19">
      <c r="A108" s="54">
        <v>111</v>
      </c>
      <c r="B108" s="55" t="s">
        <v>547</v>
      </c>
      <c r="C108" s="55">
        <v>7</v>
      </c>
      <c r="D108" s="56">
        <v>15</v>
      </c>
      <c r="E108" s="224" t="s">
        <v>146</v>
      </c>
      <c r="F108" s="57"/>
      <c r="G108" s="57"/>
      <c r="H108" s="60">
        <v>778604</v>
      </c>
      <c r="I108" s="59">
        <v>42836</v>
      </c>
      <c r="J108" s="60"/>
      <c r="K108" s="60"/>
      <c r="L108" s="61">
        <f t="shared" si="3"/>
        <v>0</v>
      </c>
      <c r="M108" s="60">
        <v>778616</v>
      </c>
      <c r="N108" s="62">
        <v>42836</v>
      </c>
      <c r="O108" s="60"/>
      <c r="P108" s="60"/>
      <c r="Q108" s="61">
        <f t="shared" si="2"/>
        <v>0</v>
      </c>
      <c r="R108" s="63"/>
      <c r="S108" s="63">
        <v>0</v>
      </c>
    </row>
    <row r="109" spans="1:19" hidden="1">
      <c r="A109" s="54">
        <v>112</v>
      </c>
      <c r="B109" s="55" t="s">
        <v>547</v>
      </c>
      <c r="C109" s="55">
        <v>8</v>
      </c>
      <c r="D109" s="56">
        <v>15</v>
      </c>
      <c r="E109" s="57" t="s">
        <v>674</v>
      </c>
      <c r="F109" s="57" t="s">
        <v>675</v>
      </c>
      <c r="G109" s="57"/>
      <c r="H109" s="60">
        <v>762970</v>
      </c>
      <c r="I109" s="59">
        <v>42836</v>
      </c>
      <c r="J109" s="64">
        <v>3</v>
      </c>
      <c r="K109" s="65">
        <v>13</v>
      </c>
      <c r="L109" s="61">
        <f t="shared" si="3"/>
        <v>10</v>
      </c>
      <c r="M109" s="60">
        <v>760932</v>
      </c>
      <c r="N109" s="62">
        <v>42836</v>
      </c>
      <c r="O109" s="64">
        <v>1</v>
      </c>
      <c r="P109" s="65">
        <v>1</v>
      </c>
      <c r="Q109" s="61">
        <f t="shared" si="2"/>
        <v>0</v>
      </c>
      <c r="R109" s="63"/>
      <c r="S109" s="63">
        <v>0</v>
      </c>
    </row>
    <row r="110" spans="1:19" hidden="1">
      <c r="A110" s="54">
        <v>113</v>
      </c>
      <c r="B110" s="55" t="s">
        <v>547</v>
      </c>
      <c r="C110" s="55">
        <v>1</v>
      </c>
      <c r="D110" s="56">
        <v>16</v>
      </c>
      <c r="E110" s="57" t="s">
        <v>676</v>
      </c>
      <c r="F110" s="57"/>
      <c r="G110" s="57"/>
      <c r="H110" s="60">
        <v>760939</v>
      </c>
      <c r="I110" s="59">
        <v>42836</v>
      </c>
      <c r="J110" s="65">
        <v>20</v>
      </c>
      <c r="K110" s="65"/>
      <c r="L110" s="61">
        <f t="shared" si="3"/>
        <v>-20</v>
      </c>
      <c r="M110" s="60">
        <v>760929</v>
      </c>
      <c r="N110" s="62">
        <v>42836</v>
      </c>
      <c r="O110" s="65">
        <v>4</v>
      </c>
      <c r="P110" s="65"/>
      <c r="Q110" s="61">
        <f t="shared" si="2"/>
        <v>-4</v>
      </c>
      <c r="R110" s="63"/>
      <c r="S110" s="63">
        <v>0</v>
      </c>
    </row>
    <row r="111" spans="1:19" hidden="1">
      <c r="A111" s="54">
        <v>114</v>
      </c>
      <c r="B111" s="55" t="s">
        <v>547</v>
      </c>
      <c r="C111" s="55">
        <v>2</v>
      </c>
      <c r="D111" s="56">
        <v>16</v>
      </c>
      <c r="E111" s="57" t="s">
        <v>676</v>
      </c>
      <c r="F111" s="57"/>
      <c r="G111" s="57"/>
      <c r="H111" s="60">
        <v>760962</v>
      </c>
      <c r="I111" s="59">
        <v>42836</v>
      </c>
      <c r="J111" s="64">
        <v>1</v>
      </c>
      <c r="K111" s="65"/>
      <c r="L111" s="61">
        <f t="shared" si="3"/>
        <v>-1</v>
      </c>
      <c r="M111" s="60">
        <v>760974</v>
      </c>
      <c r="N111" s="62">
        <v>42836</v>
      </c>
      <c r="O111" s="64">
        <v>0</v>
      </c>
      <c r="P111" s="65"/>
      <c r="Q111" s="61">
        <f t="shared" si="2"/>
        <v>0</v>
      </c>
      <c r="R111" s="63"/>
      <c r="S111" s="63">
        <v>0</v>
      </c>
    </row>
    <row r="112" spans="1:19">
      <c r="A112" s="54">
        <v>115</v>
      </c>
      <c r="B112" s="55" t="s">
        <v>547</v>
      </c>
      <c r="C112" s="55">
        <v>3</v>
      </c>
      <c r="D112" s="56">
        <v>16</v>
      </c>
      <c r="E112" s="57" t="s">
        <v>146</v>
      </c>
      <c r="F112" s="57"/>
      <c r="G112" s="57"/>
      <c r="H112" s="60">
        <v>760961</v>
      </c>
      <c r="I112" s="59">
        <v>42836</v>
      </c>
      <c r="J112" s="60"/>
      <c r="K112" s="65"/>
      <c r="L112" s="61">
        <f t="shared" si="3"/>
        <v>0</v>
      </c>
      <c r="M112" s="60">
        <v>760963</v>
      </c>
      <c r="N112" s="62">
        <v>42836</v>
      </c>
      <c r="O112" s="60"/>
      <c r="P112" s="65"/>
      <c r="Q112" s="61">
        <f t="shared" si="2"/>
        <v>0</v>
      </c>
      <c r="R112" s="63"/>
      <c r="S112" s="63">
        <v>0</v>
      </c>
    </row>
    <row r="113" spans="1:19" hidden="1">
      <c r="A113" s="54">
        <v>116</v>
      </c>
      <c r="B113" s="55" t="s">
        <v>547</v>
      </c>
      <c r="C113" s="55">
        <v>4</v>
      </c>
      <c r="D113" s="56">
        <v>16</v>
      </c>
      <c r="E113" s="57" t="s">
        <v>281</v>
      </c>
      <c r="F113" s="57"/>
      <c r="G113" s="57"/>
      <c r="H113" s="60">
        <v>774866</v>
      </c>
      <c r="I113" s="59">
        <v>42836</v>
      </c>
      <c r="J113" s="60">
        <v>5</v>
      </c>
      <c r="K113" s="60">
        <v>6</v>
      </c>
      <c r="L113" s="61">
        <f t="shared" si="3"/>
        <v>1</v>
      </c>
      <c r="M113" s="60">
        <v>758011</v>
      </c>
      <c r="N113" s="62">
        <v>42836</v>
      </c>
      <c r="O113" s="60">
        <v>0</v>
      </c>
      <c r="P113" s="60">
        <v>0</v>
      </c>
      <c r="Q113" s="61">
        <f t="shared" si="2"/>
        <v>0</v>
      </c>
      <c r="R113" s="63"/>
      <c r="S113" s="63">
        <v>0</v>
      </c>
    </row>
    <row r="114" spans="1:19" hidden="1">
      <c r="A114" s="54">
        <v>117</v>
      </c>
      <c r="B114" s="55" t="s">
        <v>547</v>
      </c>
      <c r="C114" s="55">
        <v>5</v>
      </c>
      <c r="D114" s="56">
        <v>16</v>
      </c>
      <c r="E114" s="10" t="s">
        <v>346</v>
      </c>
      <c r="F114" s="57"/>
      <c r="G114" s="57"/>
      <c r="H114" s="60">
        <v>760936</v>
      </c>
      <c r="I114" s="59">
        <v>42836</v>
      </c>
      <c r="J114" s="64">
        <v>3</v>
      </c>
      <c r="K114" s="64"/>
      <c r="L114" s="61">
        <f t="shared" si="3"/>
        <v>-3</v>
      </c>
      <c r="M114" s="60">
        <v>760926</v>
      </c>
      <c r="N114" s="62">
        <v>42836</v>
      </c>
      <c r="O114" s="64">
        <v>1</v>
      </c>
      <c r="P114" s="64"/>
      <c r="Q114" s="61">
        <f t="shared" si="2"/>
        <v>-1</v>
      </c>
      <c r="R114" s="63"/>
      <c r="S114" s="63">
        <v>0</v>
      </c>
    </row>
    <row r="115" spans="1:19" hidden="1">
      <c r="A115" s="54">
        <v>118</v>
      </c>
      <c r="B115" s="55" t="s">
        <v>547</v>
      </c>
      <c r="C115" s="55">
        <v>6</v>
      </c>
      <c r="D115" s="56">
        <v>16</v>
      </c>
      <c r="E115" s="57" t="s">
        <v>677</v>
      </c>
      <c r="F115" s="57" t="s">
        <v>678</v>
      </c>
      <c r="G115" s="57"/>
      <c r="H115" s="60">
        <v>760964</v>
      </c>
      <c r="I115" s="59">
        <v>42836</v>
      </c>
      <c r="J115" s="64">
        <v>3</v>
      </c>
      <c r="K115" s="64"/>
      <c r="L115" s="61">
        <f t="shared" si="3"/>
        <v>-3</v>
      </c>
      <c r="M115" s="60">
        <v>760975</v>
      </c>
      <c r="N115" s="62">
        <v>42836</v>
      </c>
      <c r="O115" s="64">
        <v>1</v>
      </c>
      <c r="P115" s="64"/>
      <c r="Q115" s="61">
        <f t="shared" si="2"/>
        <v>-1</v>
      </c>
      <c r="R115" s="63"/>
      <c r="S115" s="63">
        <v>0</v>
      </c>
    </row>
    <row r="116" spans="1:19" hidden="1">
      <c r="A116" s="54">
        <v>120</v>
      </c>
      <c r="B116" s="55" t="s">
        <v>547</v>
      </c>
      <c r="C116" s="55">
        <v>8</v>
      </c>
      <c r="D116" s="56">
        <v>16</v>
      </c>
      <c r="E116" s="57" t="s">
        <v>679</v>
      </c>
      <c r="F116" s="57" t="s">
        <v>680</v>
      </c>
      <c r="G116" s="57"/>
      <c r="H116" s="60">
        <v>760940</v>
      </c>
      <c r="I116" s="59">
        <v>42836</v>
      </c>
      <c r="J116" s="65">
        <v>11</v>
      </c>
      <c r="K116" s="65"/>
      <c r="L116" s="61">
        <f t="shared" si="3"/>
        <v>-11</v>
      </c>
      <c r="M116" s="60">
        <v>760938</v>
      </c>
      <c r="N116" s="62">
        <v>42836</v>
      </c>
      <c r="O116" s="65">
        <v>9</v>
      </c>
      <c r="P116" s="65"/>
      <c r="Q116" s="61">
        <f t="shared" si="2"/>
        <v>-9</v>
      </c>
      <c r="R116" s="63"/>
      <c r="S116" s="110" t="s">
        <v>348</v>
      </c>
    </row>
    <row r="117" spans="1:19" hidden="1">
      <c r="A117" s="54">
        <v>121</v>
      </c>
      <c r="B117" s="55" t="s">
        <v>547</v>
      </c>
      <c r="C117" s="55">
        <v>1</v>
      </c>
      <c r="D117" s="56">
        <v>17</v>
      </c>
      <c r="E117" s="57" t="s">
        <v>681</v>
      </c>
      <c r="F117" s="57" t="s">
        <v>682</v>
      </c>
      <c r="G117" s="57"/>
      <c r="H117" s="60">
        <v>762457</v>
      </c>
      <c r="I117" s="59">
        <v>42836</v>
      </c>
      <c r="J117" s="65">
        <v>52</v>
      </c>
      <c r="K117" s="65"/>
      <c r="L117" s="61">
        <f t="shared" si="3"/>
        <v>-52</v>
      </c>
      <c r="M117" s="65">
        <v>762458</v>
      </c>
      <c r="N117" s="66">
        <v>42836</v>
      </c>
      <c r="O117" s="65">
        <v>35</v>
      </c>
      <c r="P117" s="65"/>
      <c r="Q117" s="61">
        <f t="shared" si="2"/>
        <v>-35</v>
      </c>
      <c r="R117" s="63"/>
      <c r="S117" s="63">
        <v>0</v>
      </c>
    </row>
    <row r="118" spans="1:19">
      <c r="A118" s="54">
        <v>122</v>
      </c>
      <c r="B118" s="55" t="s">
        <v>547</v>
      </c>
      <c r="C118" s="55">
        <v>2</v>
      </c>
      <c r="D118" s="56">
        <v>17</v>
      </c>
      <c r="E118" s="57" t="s">
        <v>146</v>
      </c>
      <c r="F118" s="57"/>
      <c r="G118" s="57"/>
      <c r="H118" s="60">
        <v>760966</v>
      </c>
      <c r="I118" s="59">
        <v>42836</v>
      </c>
      <c r="J118" s="60"/>
      <c r="K118" s="60"/>
      <c r="L118" s="61">
        <f t="shared" si="3"/>
        <v>0</v>
      </c>
      <c r="M118" s="60">
        <v>760967</v>
      </c>
      <c r="N118" s="62">
        <v>42836</v>
      </c>
      <c r="O118" s="60"/>
      <c r="P118" s="60"/>
      <c r="Q118" s="61">
        <f t="shared" si="2"/>
        <v>0</v>
      </c>
      <c r="R118" s="63"/>
      <c r="S118" s="63">
        <v>0</v>
      </c>
    </row>
    <row r="119" spans="1:19" hidden="1">
      <c r="A119" s="54">
        <v>124</v>
      </c>
      <c r="B119" s="55" t="s">
        <v>547</v>
      </c>
      <c r="C119" s="55">
        <v>4</v>
      </c>
      <c r="D119" s="56">
        <v>17</v>
      </c>
      <c r="E119" s="57" t="s">
        <v>683</v>
      </c>
      <c r="F119" s="57" t="s">
        <v>684</v>
      </c>
      <c r="G119" s="57"/>
      <c r="H119" s="60">
        <v>762447</v>
      </c>
      <c r="I119" s="59">
        <v>42836</v>
      </c>
      <c r="J119" s="64">
        <v>15</v>
      </c>
      <c r="K119" s="65"/>
      <c r="L119" s="61">
        <f t="shared" si="3"/>
        <v>-15</v>
      </c>
      <c r="M119" s="60">
        <v>762459</v>
      </c>
      <c r="N119" s="62">
        <v>42836</v>
      </c>
      <c r="O119" s="64">
        <v>9</v>
      </c>
      <c r="P119" s="65"/>
      <c r="Q119" s="61">
        <f t="shared" si="2"/>
        <v>-9</v>
      </c>
      <c r="R119" s="63"/>
      <c r="S119" s="63">
        <v>0</v>
      </c>
    </row>
    <row r="120" spans="1:19" hidden="1">
      <c r="A120" s="54">
        <v>126</v>
      </c>
      <c r="B120" s="55" t="s">
        <v>547</v>
      </c>
      <c r="C120" s="55">
        <v>6</v>
      </c>
      <c r="D120" s="56">
        <v>17</v>
      </c>
      <c r="E120" s="57" t="s">
        <v>685</v>
      </c>
      <c r="F120" s="57" t="s">
        <v>686</v>
      </c>
      <c r="G120" s="57"/>
      <c r="H120" s="60">
        <v>760976</v>
      </c>
      <c r="I120" s="59">
        <v>42836</v>
      </c>
      <c r="J120" s="64">
        <v>13</v>
      </c>
      <c r="K120" s="65"/>
      <c r="L120" s="61">
        <f t="shared" si="3"/>
        <v>-13</v>
      </c>
      <c r="M120" s="60">
        <v>760970</v>
      </c>
      <c r="N120" s="62">
        <v>42836</v>
      </c>
      <c r="O120" s="64">
        <v>4</v>
      </c>
      <c r="P120" s="65"/>
      <c r="Q120" s="61">
        <f t="shared" si="2"/>
        <v>-4</v>
      </c>
      <c r="R120" s="63"/>
      <c r="S120" s="63">
        <v>0</v>
      </c>
    </row>
    <row r="121" spans="1:19">
      <c r="A121" s="54">
        <v>127</v>
      </c>
      <c r="B121" s="55" t="s">
        <v>547</v>
      </c>
      <c r="C121" s="55">
        <v>7</v>
      </c>
      <c r="D121" s="56">
        <v>17</v>
      </c>
      <c r="E121" s="57" t="s">
        <v>146</v>
      </c>
      <c r="F121" s="57"/>
      <c r="G121" s="57"/>
      <c r="H121" s="60">
        <v>760972</v>
      </c>
      <c r="I121" s="59">
        <v>42836</v>
      </c>
      <c r="J121" s="60"/>
      <c r="K121" s="60"/>
      <c r="L121" s="61">
        <f t="shared" si="3"/>
        <v>0</v>
      </c>
      <c r="M121" s="60">
        <v>760973</v>
      </c>
      <c r="N121" s="62">
        <v>42836</v>
      </c>
      <c r="O121" s="60"/>
      <c r="P121" s="60"/>
      <c r="Q121" s="61">
        <f t="shared" si="2"/>
        <v>0</v>
      </c>
      <c r="R121" s="63"/>
      <c r="S121" s="63">
        <v>0</v>
      </c>
    </row>
    <row r="122" spans="1:19" hidden="1">
      <c r="A122" s="54">
        <v>128</v>
      </c>
      <c r="B122" s="55" t="s">
        <v>547</v>
      </c>
      <c r="C122" s="55">
        <v>8</v>
      </c>
      <c r="D122" s="56">
        <v>17</v>
      </c>
      <c r="E122" s="57" t="s">
        <v>687</v>
      </c>
      <c r="F122" s="57" t="s">
        <v>688</v>
      </c>
      <c r="G122" s="57"/>
      <c r="H122" s="60">
        <v>762448</v>
      </c>
      <c r="I122" s="59">
        <v>42836</v>
      </c>
      <c r="J122" s="60"/>
      <c r="K122" s="60"/>
      <c r="L122" s="61">
        <f t="shared" si="3"/>
        <v>0</v>
      </c>
      <c r="M122" s="60">
        <v>762449</v>
      </c>
      <c r="N122" s="62">
        <v>42836</v>
      </c>
      <c r="O122" s="60"/>
      <c r="P122" s="60"/>
      <c r="Q122" s="61">
        <f t="shared" si="2"/>
        <v>0</v>
      </c>
      <c r="R122" s="63"/>
      <c r="S122" s="63">
        <v>0</v>
      </c>
    </row>
    <row r="123" spans="1:19">
      <c r="A123" s="54">
        <v>129</v>
      </c>
      <c r="B123" s="55" t="s">
        <v>547</v>
      </c>
      <c r="C123" s="55">
        <v>1</v>
      </c>
      <c r="D123" s="56">
        <v>18</v>
      </c>
      <c r="E123" s="57" t="s">
        <v>146</v>
      </c>
      <c r="F123" s="57"/>
      <c r="G123" s="57"/>
      <c r="H123" s="60">
        <v>762443</v>
      </c>
      <c r="I123" s="59">
        <v>42836</v>
      </c>
      <c r="J123" s="60"/>
      <c r="K123" s="60"/>
      <c r="L123" s="61">
        <f t="shared" si="3"/>
        <v>0</v>
      </c>
      <c r="M123" s="60">
        <v>762441</v>
      </c>
      <c r="N123" s="62">
        <v>42836</v>
      </c>
      <c r="O123" s="60"/>
      <c r="P123" s="60"/>
      <c r="Q123" s="61">
        <f t="shared" ref="Q123:Q183" si="4">P123-O123</f>
        <v>0</v>
      </c>
      <c r="R123" s="63"/>
      <c r="S123" s="63">
        <v>0</v>
      </c>
    </row>
    <row r="124" spans="1:19" hidden="1">
      <c r="A124" s="54">
        <v>130</v>
      </c>
      <c r="B124" s="55" t="s">
        <v>547</v>
      </c>
      <c r="C124" s="55">
        <v>2</v>
      </c>
      <c r="D124" s="56">
        <v>18</v>
      </c>
      <c r="E124" s="57" t="s">
        <v>689</v>
      </c>
      <c r="F124" s="57" t="s">
        <v>690</v>
      </c>
      <c r="G124" s="57"/>
      <c r="H124" s="60">
        <v>765416</v>
      </c>
      <c r="I124" s="59">
        <v>42836</v>
      </c>
      <c r="J124" s="65">
        <v>22</v>
      </c>
      <c r="K124" s="65">
        <v>26</v>
      </c>
      <c r="L124" s="61">
        <f t="shared" ref="L124:L184" si="5">K124-J124</f>
        <v>4</v>
      </c>
      <c r="M124" s="60">
        <v>765406</v>
      </c>
      <c r="N124" s="62">
        <v>42836</v>
      </c>
      <c r="O124" s="65">
        <v>9</v>
      </c>
      <c r="P124" s="65">
        <v>11</v>
      </c>
      <c r="Q124" s="61">
        <f t="shared" si="4"/>
        <v>2</v>
      </c>
      <c r="R124" s="62"/>
      <c r="S124" s="62"/>
    </row>
    <row r="125" spans="1:19" hidden="1">
      <c r="A125" s="54">
        <v>131</v>
      </c>
      <c r="B125" s="55" t="s">
        <v>547</v>
      </c>
      <c r="C125" s="55">
        <v>3</v>
      </c>
      <c r="D125" s="56">
        <v>18</v>
      </c>
      <c r="E125" s="10" t="s">
        <v>276</v>
      </c>
      <c r="F125" s="57" t="s">
        <v>691</v>
      </c>
      <c r="G125" s="57"/>
      <c r="H125" s="238">
        <v>762451</v>
      </c>
      <c r="I125" s="59">
        <v>42836</v>
      </c>
      <c r="J125" s="65">
        <v>30</v>
      </c>
      <c r="K125" s="65"/>
      <c r="L125" s="61">
        <f t="shared" si="5"/>
        <v>-30</v>
      </c>
      <c r="M125" s="238">
        <v>762442</v>
      </c>
      <c r="N125" s="62">
        <v>42836</v>
      </c>
      <c r="O125" s="65">
        <v>19</v>
      </c>
      <c r="P125" s="65"/>
      <c r="Q125" s="61">
        <f t="shared" si="4"/>
        <v>-19</v>
      </c>
      <c r="R125" s="63"/>
      <c r="S125" s="63">
        <v>0</v>
      </c>
    </row>
    <row r="126" spans="1:19" hidden="1">
      <c r="A126" s="54">
        <v>132</v>
      </c>
      <c r="B126" s="55" t="s">
        <v>547</v>
      </c>
      <c r="C126" s="55">
        <v>4</v>
      </c>
      <c r="D126" s="56">
        <v>18</v>
      </c>
      <c r="E126" s="10" t="s">
        <v>276</v>
      </c>
      <c r="F126" s="57" t="s">
        <v>691</v>
      </c>
      <c r="G126" s="57"/>
      <c r="H126" s="238">
        <v>765412</v>
      </c>
      <c r="I126" s="59">
        <v>42836</v>
      </c>
      <c r="J126" s="64">
        <v>5</v>
      </c>
      <c r="K126" s="65"/>
      <c r="L126" s="61">
        <f t="shared" si="5"/>
        <v>-5</v>
      </c>
      <c r="M126" s="238">
        <v>765419</v>
      </c>
      <c r="N126" s="62">
        <v>42836</v>
      </c>
      <c r="O126" s="64">
        <v>5</v>
      </c>
      <c r="P126" s="65"/>
      <c r="Q126" s="61">
        <f t="shared" si="4"/>
        <v>-5</v>
      </c>
      <c r="R126" s="63"/>
      <c r="S126" s="63">
        <v>0</v>
      </c>
    </row>
    <row r="127" spans="1:19" hidden="1">
      <c r="A127" s="54">
        <v>133</v>
      </c>
      <c r="B127" s="55" t="s">
        <v>547</v>
      </c>
      <c r="C127" s="55">
        <v>5</v>
      </c>
      <c r="D127" s="56">
        <v>18</v>
      </c>
      <c r="E127" s="10" t="s">
        <v>692</v>
      </c>
      <c r="F127" s="57" t="s">
        <v>693</v>
      </c>
      <c r="G127" s="57"/>
      <c r="H127" s="238">
        <v>762452</v>
      </c>
      <c r="I127" s="59">
        <v>42836</v>
      </c>
      <c r="J127" s="64">
        <v>8</v>
      </c>
      <c r="K127" s="65"/>
      <c r="L127" s="61">
        <f t="shared" si="5"/>
        <v>-8</v>
      </c>
      <c r="M127" s="238">
        <v>762453</v>
      </c>
      <c r="N127" s="62">
        <v>42836</v>
      </c>
      <c r="O127" s="64">
        <v>6</v>
      </c>
      <c r="P127" s="65"/>
      <c r="Q127" s="61">
        <f t="shared" si="4"/>
        <v>-6</v>
      </c>
      <c r="R127" s="63"/>
      <c r="S127" s="63">
        <v>0</v>
      </c>
    </row>
    <row r="128" spans="1:19" hidden="1">
      <c r="A128" s="54">
        <v>134</v>
      </c>
      <c r="B128" s="55" t="s">
        <v>547</v>
      </c>
      <c r="C128" s="55">
        <v>6</v>
      </c>
      <c r="D128" s="56">
        <v>18</v>
      </c>
      <c r="E128" s="10" t="s">
        <v>692</v>
      </c>
      <c r="F128" s="57" t="s">
        <v>693</v>
      </c>
      <c r="G128" s="57"/>
      <c r="H128" s="238">
        <v>778609</v>
      </c>
      <c r="I128" s="59">
        <v>42836</v>
      </c>
      <c r="J128" s="64">
        <v>33</v>
      </c>
      <c r="K128" s="65"/>
      <c r="L128" s="61">
        <f t="shared" si="5"/>
        <v>-33</v>
      </c>
      <c r="M128" s="238">
        <v>765418</v>
      </c>
      <c r="N128" s="89">
        <v>42836</v>
      </c>
      <c r="O128" s="64">
        <v>8</v>
      </c>
      <c r="P128" s="65"/>
      <c r="Q128" s="61">
        <f t="shared" si="4"/>
        <v>-8</v>
      </c>
      <c r="R128" s="63"/>
      <c r="S128" s="110" t="s">
        <v>338</v>
      </c>
    </row>
    <row r="129" spans="1:19">
      <c r="A129" s="54">
        <v>135</v>
      </c>
      <c r="B129" s="55" t="s">
        <v>547</v>
      </c>
      <c r="C129" s="55">
        <v>7</v>
      </c>
      <c r="D129" s="56">
        <v>18</v>
      </c>
      <c r="E129" s="57" t="s">
        <v>146</v>
      </c>
      <c r="F129" s="57"/>
      <c r="G129" s="57"/>
      <c r="H129" s="60">
        <v>760968</v>
      </c>
      <c r="I129" s="59">
        <v>42836</v>
      </c>
      <c r="J129" s="60"/>
      <c r="K129" s="65"/>
      <c r="L129" s="61">
        <f t="shared" si="5"/>
        <v>0</v>
      </c>
      <c r="M129" s="60">
        <v>778619</v>
      </c>
      <c r="N129" s="62">
        <v>42836</v>
      </c>
      <c r="O129" s="60"/>
      <c r="P129" s="65"/>
      <c r="Q129" s="61">
        <f t="shared" si="4"/>
        <v>0</v>
      </c>
      <c r="R129" s="63"/>
      <c r="S129" s="63">
        <v>0</v>
      </c>
    </row>
    <row r="130" spans="1:19" hidden="1">
      <c r="A130" s="54">
        <v>136</v>
      </c>
      <c r="B130" s="55" t="s">
        <v>547</v>
      </c>
      <c r="C130" s="55">
        <v>8</v>
      </c>
      <c r="D130" s="56">
        <v>18</v>
      </c>
      <c r="E130" s="57" t="s">
        <v>237</v>
      </c>
      <c r="F130" s="57"/>
      <c r="G130" s="57"/>
      <c r="H130" s="60">
        <v>762456</v>
      </c>
      <c r="I130" s="59">
        <v>42836</v>
      </c>
      <c r="J130" s="64">
        <v>6</v>
      </c>
      <c r="K130" s="65">
        <v>6</v>
      </c>
      <c r="L130" s="61">
        <f t="shared" si="5"/>
        <v>0</v>
      </c>
      <c r="M130" s="60">
        <v>762446</v>
      </c>
      <c r="N130" s="62">
        <v>42836</v>
      </c>
      <c r="O130" s="64">
        <v>1</v>
      </c>
      <c r="P130" s="65">
        <v>1</v>
      </c>
      <c r="Q130" s="61">
        <f t="shared" si="4"/>
        <v>0</v>
      </c>
      <c r="R130" s="63"/>
      <c r="S130" s="110" t="s">
        <v>356</v>
      </c>
    </row>
    <row r="131" spans="1:19" hidden="1">
      <c r="A131" s="54">
        <v>137</v>
      </c>
      <c r="B131" s="55" t="s">
        <v>547</v>
      </c>
      <c r="C131" s="55">
        <v>1</v>
      </c>
      <c r="D131" s="56">
        <v>19</v>
      </c>
      <c r="E131" s="57" t="s">
        <v>694</v>
      </c>
      <c r="F131" s="57" t="s">
        <v>695</v>
      </c>
      <c r="G131" s="57"/>
      <c r="H131" s="60">
        <v>760934</v>
      </c>
      <c r="I131" s="59">
        <v>42836</v>
      </c>
      <c r="J131" s="64">
        <v>21</v>
      </c>
      <c r="K131" s="65">
        <v>21</v>
      </c>
      <c r="L131" s="61">
        <f t="shared" si="5"/>
        <v>0</v>
      </c>
      <c r="M131" s="60">
        <v>765404</v>
      </c>
      <c r="N131" s="62">
        <v>42836</v>
      </c>
      <c r="O131" s="64">
        <v>1</v>
      </c>
      <c r="P131" s="65">
        <v>2</v>
      </c>
      <c r="Q131" s="61">
        <f t="shared" si="4"/>
        <v>1</v>
      </c>
      <c r="R131" s="63"/>
      <c r="S131" s="63">
        <v>0</v>
      </c>
    </row>
    <row r="132" spans="1:19">
      <c r="A132" s="54">
        <v>138</v>
      </c>
      <c r="B132" s="55" t="s">
        <v>547</v>
      </c>
      <c r="C132" s="55">
        <v>2</v>
      </c>
      <c r="D132" s="56">
        <v>19</v>
      </c>
      <c r="E132" s="57" t="s">
        <v>146</v>
      </c>
      <c r="F132" s="57"/>
      <c r="G132" s="57"/>
      <c r="H132" s="60">
        <v>765417</v>
      </c>
      <c r="I132" s="59">
        <v>42836</v>
      </c>
      <c r="J132" s="60"/>
      <c r="K132" s="60"/>
      <c r="L132" s="61">
        <f t="shared" si="5"/>
        <v>0</v>
      </c>
      <c r="M132" s="69">
        <v>765409</v>
      </c>
      <c r="N132" s="62">
        <v>42836</v>
      </c>
      <c r="O132" s="60"/>
      <c r="P132" s="60"/>
      <c r="Q132" s="61">
        <f t="shared" si="4"/>
        <v>0</v>
      </c>
      <c r="R132" s="63"/>
      <c r="S132" s="63">
        <v>0</v>
      </c>
    </row>
    <row r="133" spans="1:19">
      <c r="A133" s="54">
        <v>139</v>
      </c>
      <c r="B133" s="55" t="s">
        <v>547</v>
      </c>
      <c r="C133" s="55">
        <v>3</v>
      </c>
      <c r="D133" s="56">
        <v>19</v>
      </c>
      <c r="E133" s="57" t="s">
        <v>146</v>
      </c>
      <c r="F133" s="57"/>
      <c r="G133" s="57"/>
      <c r="H133" s="60">
        <v>765408</v>
      </c>
      <c r="I133" s="59">
        <v>42836</v>
      </c>
      <c r="J133" s="60"/>
      <c r="K133" s="65"/>
      <c r="L133" s="61">
        <f t="shared" si="5"/>
        <v>0</v>
      </c>
      <c r="M133" s="60">
        <v>765407</v>
      </c>
      <c r="N133" s="62">
        <v>42836</v>
      </c>
      <c r="O133" s="60"/>
      <c r="P133" s="65"/>
      <c r="Q133" s="61">
        <f t="shared" si="4"/>
        <v>0</v>
      </c>
      <c r="R133" s="63"/>
      <c r="S133" s="63">
        <v>0</v>
      </c>
    </row>
    <row r="134" spans="1:19" hidden="1">
      <c r="A134" s="54">
        <v>140</v>
      </c>
      <c r="B134" s="55" t="s">
        <v>547</v>
      </c>
      <c r="C134" s="55">
        <v>4</v>
      </c>
      <c r="D134" s="56">
        <v>19</v>
      </c>
      <c r="E134" s="57" t="s">
        <v>696</v>
      </c>
      <c r="F134" s="57" t="s">
        <v>697</v>
      </c>
      <c r="G134" s="57"/>
      <c r="H134" s="60">
        <v>762455</v>
      </c>
      <c r="I134" s="59">
        <v>42836</v>
      </c>
      <c r="J134" s="60">
        <v>15</v>
      </c>
      <c r="K134" s="60">
        <v>15</v>
      </c>
      <c r="L134" s="61">
        <f t="shared" si="5"/>
        <v>0</v>
      </c>
      <c r="M134" s="60">
        <v>760933</v>
      </c>
      <c r="N134" s="62">
        <v>42836</v>
      </c>
      <c r="O134" s="60">
        <v>10</v>
      </c>
      <c r="P134" s="60">
        <v>10</v>
      </c>
      <c r="Q134" s="61">
        <f t="shared" si="4"/>
        <v>0</v>
      </c>
      <c r="R134" s="63"/>
      <c r="S134" s="63">
        <v>0</v>
      </c>
    </row>
    <row r="135" spans="1:19" hidden="1">
      <c r="A135" s="54">
        <v>141</v>
      </c>
      <c r="B135" s="55" t="s">
        <v>547</v>
      </c>
      <c r="C135" s="55">
        <v>5</v>
      </c>
      <c r="D135" s="56">
        <v>19</v>
      </c>
      <c r="E135" s="57" t="s">
        <v>282</v>
      </c>
      <c r="F135" s="57"/>
      <c r="G135" s="57"/>
      <c r="H135" s="60">
        <v>762444</v>
      </c>
      <c r="I135" s="59">
        <v>42836</v>
      </c>
      <c r="J135" s="60"/>
      <c r="K135" s="60">
        <v>3</v>
      </c>
      <c r="L135" s="61">
        <f t="shared" si="5"/>
        <v>3</v>
      </c>
      <c r="M135" s="60">
        <v>766986</v>
      </c>
      <c r="N135" s="62">
        <v>42836</v>
      </c>
      <c r="O135" s="60"/>
      <c r="P135" s="60">
        <v>0</v>
      </c>
      <c r="Q135" s="61">
        <f t="shared" si="4"/>
        <v>0</v>
      </c>
      <c r="R135" s="63"/>
      <c r="S135" s="63">
        <v>0</v>
      </c>
    </row>
    <row r="136" spans="1:19">
      <c r="A136" s="54">
        <v>142</v>
      </c>
      <c r="B136" s="55" t="s">
        <v>547</v>
      </c>
      <c r="C136" s="55">
        <v>6</v>
      </c>
      <c r="D136" s="56">
        <v>19</v>
      </c>
      <c r="E136" s="57" t="s">
        <v>146</v>
      </c>
      <c r="F136" s="57"/>
      <c r="G136" s="57"/>
      <c r="H136" s="60">
        <v>765883</v>
      </c>
      <c r="I136" s="59">
        <v>42836</v>
      </c>
      <c r="J136" s="60"/>
      <c r="K136" s="60"/>
      <c r="L136" s="61">
        <f t="shared" si="5"/>
        <v>0</v>
      </c>
      <c r="M136" s="60">
        <v>765411</v>
      </c>
      <c r="N136" s="62">
        <v>42836</v>
      </c>
      <c r="O136" s="60"/>
      <c r="P136" s="60"/>
      <c r="Q136" s="61">
        <f t="shared" si="4"/>
        <v>0</v>
      </c>
      <c r="R136" s="63"/>
      <c r="S136" s="63">
        <v>0</v>
      </c>
    </row>
    <row r="137" spans="1:19">
      <c r="A137" s="54">
        <v>143</v>
      </c>
      <c r="B137" s="55" t="s">
        <v>547</v>
      </c>
      <c r="C137" s="55">
        <v>7</v>
      </c>
      <c r="D137" s="56">
        <v>19</v>
      </c>
      <c r="E137" s="57" t="s">
        <v>146</v>
      </c>
      <c r="F137" s="57"/>
      <c r="G137" s="57"/>
      <c r="H137" s="60">
        <v>765403</v>
      </c>
      <c r="I137" s="59">
        <v>42836</v>
      </c>
      <c r="J137" s="60"/>
      <c r="K137" s="60"/>
      <c r="L137" s="61">
        <f t="shared" si="5"/>
        <v>0</v>
      </c>
      <c r="M137" s="60">
        <v>559381</v>
      </c>
      <c r="N137" s="62">
        <v>42836</v>
      </c>
      <c r="O137" s="60"/>
      <c r="P137" s="60"/>
      <c r="Q137" s="61">
        <f t="shared" si="4"/>
        <v>0</v>
      </c>
      <c r="R137" s="63"/>
      <c r="S137" s="63">
        <v>0</v>
      </c>
    </row>
    <row r="138" spans="1:19" hidden="1">
      <c r="A138" s="54">
        <v>144</v>
      </c>
      <c r="B138" s="55" t="s">
        <v>547</v>
      </c>
      <c r="C138" s="55">
        <v>8</v>
      </c>
      <c r="D138" s="56">
        <v>19</v>
      </c>
      <c r="E138" s="57" t="s">
        <v>698</v>
      </c>
      <c r="F138" s="57" t="s">
        <v>699</v>
      </c>
      <c r="G138" s="57"/>
      <c r="H138" s="60">
        <v>762454</v>
      </c>
      <c r="I138" s="59">
        <v>42836</v>
      </c>
      <c r="J138" s="64">
        <v>3</v>
      </c>
      <c r="K138" s="64"/>
      <c r="L138" s="61">
        <f t="shared" si="5"/>
        <v>-3</v>
      </c>
      <c r="M138" s="60">
        <v>762445</v>
      </c>
      <c r="N138" s="62">
        <v>42836</v>
      </c>
      <c r="O138" s="64">
        <v>1</v>
      </c>
      <c r="P138" s="64"/>
      <c r="Q138" s="61">
        <f t="shared" si="4"/>
        <v>-1</v>
      </c>
      <c r="R138" s="63"/>
      <c r="S138" s="63">
        <v>0</v>
      </c>
    </row>
    <row r="139" spans="1:19">
      <c r="A139" s="54">
        <v>146</v>
      </c>
      <c r="B139" s="55" t="s">
        <v>547</v>
      </c>
      <c r="C139" s="55">
        <v>2</v>
      </c>
      <c r="D139" s="56">
        <v>20</v>
      </c>
      <c r="E139" s="57" t="s">
        <v>146</v>
      </c>
      <c r="F139" s="57"/>
      <c r="G139" s="57"/>
      <c r="H139" s="60">
        <v>558912</v>
      </c>
      <c r="I139" s="59">
        <v>42836</v>
      </c>
      <c r="J139" s="60"/>
      <c r="K139" s="60"/>
      <c r="L139" s="61">
        <f t="shared" si="5"/>
        <v>0</v>
      </c>
      <c r="M139" s="60">
        <v>556474</v>
      </c>
      <c r="N139" s="62">
        <v>42836</v>
      </c>
      <c r="O139" s="60"/>
      <c r="P139" s="60"/>
      <c r="Q139" s="61">
        <f t="shared" si="4"/>
        <v>0</v>
      </c>
      <c r="R139" s="63"/>
      <c r="S139" s="63">
        <v>0</v>
      </c>
    </row>
    <row r="140" spans="1:19">
      <c r="A140" s="54">
        <v>147</v>
      </c>
      <c r="B140" s="55" t="s">
        <v>547</v>
      </c>
      <c r="C140" s="55">
        <v>3</v>
      </c>
      <c r="D140" s="56">
        <v>20</v>
      </c>
      <c r="E140" s="57" t="s">
        <v>146</v>
      </c>
      <c r="F140" s="57"/>
      <c r="G140" s="57"/>
      <c r="H140" s="60">
        <v>440791</v>
      </c>
      <c r="I140" s="59">
        <v>42836</v>
      </c>
      <c r="J140" s="60"/>
      <c r="K140" s="60"/>
      <c r="L140" s="61">
        <f t="shared" si="5"/>
        <v>0</v>
      </c>
      <c r="M140" s="60">
        <v>440785</v>
      </c>
      <c r="N140" s="62">
        <v>42836</v>
      </c>
      <c r="O140" s="60"/>
      <c r="P140" s="60"/>
      <c r="Q140" s="61">
        <f t="shared" si="4"/>
        <v>0</v>
      </c>
      <c r="R140" s="63"/>
      <c r="S140" s="63">
        <v>0</v>
      </c>
    </row>
    <row r="141" spans="1:19" hidden="1">
      <c r="A141" s="54">
        <v>148</v>
      </c>
      <c r="B141" s="55" t="s">
        <v>547</v>
      </c>
      <c r="C141" s="55">
        <v>4</v>
      </c>
      <c r="D141" s="56">
        <v>20</v>
      </c>
      <c r="E141" s="57" t="s">
        <v>700</v>
      </c>
      <c r="F141" s="57" t="s">
        <v>701</v>
      </c>
      <c r="G141" s="57"/>
      <c r="H141" s="60">
        <v>766996</v>
      </c>
      <c r="I141" s="59">
        <v>42836</v>
      </c>
      <c r="J141" s="64">
        <v>4</v>
      </c>
      <c r="K141" s="65"/>
      <c r="L141" s="61">
        <f t="shared" si="5"/>
        <v>-4</v>
      </c>
      <c r="M141" s="60">
        <v>766995</v>
      </c>
      <c r="N141" s="62">
        <v>42836</v>
      </c>
      <c r="O141" s="64">
        <v>1</v>
      </c>
      <c r="P141" s="65"/>
      <c r="Q141" s="61">
        <f t="shared" si="4"/>
        <v>-1</v>
      </c>
      <c r="R141" s="63"/>
      <c r="S141" s="63">
        <v>0</v>
      </c>
    </row>
    <row r="142" spans="1:19" hidden="1">
      <c r="A142" s="54">
        <v>149</v>
      </c>
      <c r="B142" s="55" t="s">
        <v>547</v>
      </c>
      <c r="C142" s="55">
        <v>5</v>
      </c>
      <c r="D142" s="56">
        <v>20</v>
      </c>
      <c r="E142" s="57" t="s">
        <v>238</v>
      </c>
      <c r="F142" s="57"/>
      <c r="G142" s="57"/>
      <c r="H142" s="60">
        <v>766985</v>
      </c>
      <c r="I142" s="59">
        <v>42836</v>
      </c>
      <c r="J142" s="60">
        <v>11</v>
      </c>
      <c r="K142" s="60">
        <v>14</v>
      </c>
      <c r="L142" s="61">
        <f t="shared" si="5"/>
        <v>3</v>
      </c>
      <c r="M142" s="60">
        <v>770910</v>
      </c>
      <c r="N142" s="62">
        <v>42836</v>
      </c>
      <c r="O142" s="60">
        <v>1</v>
      </c>
      <c r="P142" s="60">
        <v>1</v>
      </c>
      <c r="Q142" s="61">
        <f t="shared" si="4"/>
        <v>0</v>
      </c>
      <c r="R142" s="63"/>
      <c r="S142" s="63">
        <v>0</v>
      </c>
    </row>
    <row r="143" spans="1:19">
      <c r="A143" s="54">
        <v>150</v>
      </c>
      <c r="B143" s="55" t="s">
        <v>547</v>
      </c>
      <c r="C143" s="55">
        <v>6</v>
      </c>
      <c r="D143" s="56">
        <v>20</v>
      </c>
      <c r="E143" s="57" t="s">
        <v>146</v>
      </c>
      <c r="F143" s="57"/>
      <c r="G143" s="57"/>
      <c r="H143" s="60">
        <v>559391</v>
      </c>
      <c r="I143" s="59">
        <v>42836</v>
      </c>
      <c r="J143" s="60"/>
      <c r="K143" s="60"/>
      <c r="L143" s="61">
        <f t="shared" si="5"/>
        <v>0</v>
      </c>
      <c r="M143" s="60">
        <v>433894</v>
      </c>
      <c r="N143" s="62">
        <v>42836</v>
      </c>
      <c r="O143" s="60"/>
      <c r="P143" s="60"/>
      <c r="Q143" s="61">
        <f t="shared" si="4"/>
        <v>0</v>
      </c>
      <c r="R143" s="63"/>
      <c r="S143" s="63">
        <v>0</v>
      </c>
    </row>
    <row r="144" spans="1:19" hidden="1">
      <c r="A144" s="54">
        <v>151</v>
      </c>
      <c r="B144" s="55" t="s">
        <v>547</v>
      </c>
      <c r="C144" s="55">
        <v>7</v>
      </c>
      <c r="D144" s="56">
        <v>20</v>
      </c>
      <c r="E144" s="57" t="s">
        <v>239</v>
      </c>
      <c r="F144" s="57"/>
      <c r="G144" s="57"/>
      <c r="H144" s="60">
        <v>765413</v>
      </c>
      <c r="I144" s="59">
        <v>42836</v>
      </c>
      <c r="J144" s="65">
        <v>11</v>
      </c>
      <c r="K144" s="65">
        <v>11</v>
      </c>
      <c r="L144" s="61">
        <f t="shared" si="5"/>
        <v>0</v>
      </c>
      <c r="M144" s="60">
        <v>550485</v>
      </c>
      <c r="N144" s="62">
        <v>42836</v>
      </c>
      <c r="O144" s="65">
        <v>3</v>
      </c>
      <c r="P144" s="65">
        <v>3</v>
      </c>
      <c r="Q144" s="61">
        <f t="shared" si="4"/>
        <v>0</v>
      </c>
      <c r="R144" s="63"/>
      <c r="S144" s="110" t="s">
        <v>313</v>
      </c>
    </row>
    <row r="145" spans="1:19" hidden="1">
      <c r="A145" s="54">
        <v>152</v>
      </c>
      <c r="B145" s="55" t="s">
        <v>547</v>
      </c>
      <c r="C145" s="55">
        <v>8</v>
      </c>
      <c r="D145" s="56">
        <v>20</v>
      </c>
      <c r="E145" s="57" t="s">
        <v>702</v>
      </c>
      <c r="F145" s="57" t="s">
        <v>703</v>
      </c>
      <c r="G145" s="57"/>
      <c r="H145" s="60">
        <v>770909</v>
      </c>
      <c r="I145" s="59">
        <v>42836</v>
      </c>
      <c r="J145" s="65">
        <v>64</v>
      </c>
      <c r="K145" s="65"/>
      <c r="L145" s="61">
        <f t="shared" si="5"/>
        <v>-64</v>
      </c>
      <c r="M145" s="60">
        <v>770913</v>
      </c>
      <c r="N145" s="62">
        <v>42836</v>
      </c>
      <c r="O145" s="65">
        <v>15</v>
      </c>
      <c r="P145" s="65"/>
      <c r="Q145" s="61">
        <f t="shared" si="4"/>
        <v>-15</v>
      </c>
      <c r="R145" s="63"/>
      <c r="S145" s="63">
        <v>0</v>
      </c>
    </row>
    <row r="146" spans="1:19" hidden="1">
      <c r="A146" s="54">
        <v>153</v>
      </c>
      <c r="B146" s="55" t="s">
        <v>547</v>
      </c>
      <c r="C146" s="55">
        <v>1</v>
      </c>
      <c r="D146" s="56">
        <v>21</v>
      </c>
      <c r="E146" s="57" t="s">
        <v>704</v>
      </c>
      <c r="F146" s="57" t="s">
        <v>705</v>
      </c>
      <c r="G146" s="57"/>
      <c r="H146" s="60">
        <v>770916</v>
      </c>
      <c r="I146" s="59">
        <v>42836</v>
      </c>
      <c r="J146" s="64">
        <v>17</v>
      </c>
      <c r="K146" s="65"/>
      <c r="L146" s="61">
        <f t="shared" si="5"/>
        <v>-17</v>
      </c>
      <c r="M146" s="60">
        <v>770915</v>
      </c>
      <c r="N146" s="62">
        <v>42836</v>
      </c>
      <c r="O146" s="64">
        <v>3</v>
      </c>
      <c r="P146" s="65"/>
      <c r="Q146" s="61">
        <f t="shared" si="4"/>
        <v>-3</v>
      </c>
      <c r="R146" s="62"/>
      <c r="S146" s="111" t="s">
        <v>347</v>
      </c>
    </row>
    <row r="147" spans="1:19">
      <c r="A147" s="54">
        <v>154</v>
      </c>
      <c r="B147" s="55" t="s">
        <v>547</v>
      </c>
      <c r="C147" s="55">
        <v>2</v>
      </c>
      <c r="D147" s="56">
        <v>21</v>
      </c>
      <c r="E147" s="57" t="s">
        <v>146</v>
      </c>
      <c r="F147" s="57"/>
      <c r="G147" s="57"/>
      <c r="H147" s="60">
        <v>558612</v>
      </c>
      <c r="I147" s="59">
        <v>42836</v>
      </c>
      <c r="J147" s="60"/>
      <c r="K147" s="60"/>
      <c r="L147" s="61">
        <f t="shared" si="5"/>
        <v>0</v>
      </c>
      <c r="M147" s="60">
        <v>765401</v>
      </c>
      <c r="N147" s="62">
        <v>42836</v>
      </c>
      <c r="O147" s="60"/>
      <c r="P147" s="60"/>
      <c r="Q147" s="61">
        <f t="shared" si="4"/>
        <v>0</v>
      </c>
      <c r="R147" s="63"/>
      <c r="S147" s="63">
        <v>0</v>
      </c>
    </row>
    <row r="148" spans="1:19" hidden="1">
      <c r="A148" s="54">
        <v>155</v>
      </c>
      <c r="B148" s="55" t="s">
        <v>547</v>
      </c>
      <c r="C148" s="55">
        <v>3</v>
      </c>
      <c r="D148" s="56">
        <v>21</v>
      </c>
      <c r="E148" s="57" t="s">
        <v>706</v>
      </c>
      <c r="F148" s="57" t="s">
        <v>707</v>
      </c>
      <c r="G148" s="57"/>
      <c r="H148" s="60">
        <v>558614</v>
      </c>
      <c r="I148" s="59">
        <v>42836</v>
      </c>
      <c r="J148" s="65">
        <v>22</v>
      </c>
      <c r="K148" s="65"/>
      <c r="L148" s="61">
        <f t="shared" si="5"/>
        <v>-22</v>
      </c>
      <c r="M148" s="65">
        <v>766821</v>
      </c>
      <c r="N148" s="66">
        <v>42836</v>
      </c>
      <c r="O148" s="65">
        <v>15</v>
      </c>
      <c r="P148" s="65"/>
      <c r="Q148" s="61">
        <f t="shared" si="4"/>
        <v>-15</v>
      </c>
      <c r="R148" s="62"/>
      <c r="S148" s="62">
        <v>43009</v>
      </c>
    </row>
    <row r="149" spans="1:19" hidden="1">
      <c r="A149" s="54">
        <v>156</v>
      </c>
      <c r="B149" s="55" t="s">
        <v>547</v>
      </c>
      <c r="C149" s="55">
        <v>4</v>
      </c>
      <c r="D149" s="56">
        <v>21</v>
      </c>
      <c r="E149" s="57" t="s">
        <v>708</v>
      </c>
      <c r="F149" s="57" t="s">
        <v>709</v>
      </c>
      <c r="G149" s="57"/>
      <c r="H149" s="60">
        <v>770918</v>
      </c>
      <c r="I149" s="59">
        <v>42836</v>
      </c>
      <c r="J149" s="60">
        <v>87</v>
      </c>
      <c r="K149" s="65"/>
      <c r="L149" s="61">
        <f t="shared" si="5"/>
        <v>-87</v>
      </c>
      <c r="M149" s="60">
        <v>770901</v>
      </c>
      <c r="N149" s="62">
        <v>42836</v>
      </c>
      <c r="O149" s="60">
        <v>44</v>
      </c>
      <c r="P149" s="65"/>
      <c r="Q149" s="61">
        <f t="shared" si="4"/>
        <v>-44</v>
      </c>
      <c r="R149" s="63"/>
      <c r="S149" s="63">
        <v>0</v>
      </c>
    </row>
    <row r="150" spans="1:19" hidden="1">
      <c r="A150" s="54">
        <v>157</v>
      </c>
      <c r="B150" s="55" t="s">
        <v>547</v>
      </c>
      <c r="C150" s="55">
        <v>5</v>
      </c>
      <c r="D150" s="56">
        <v>21</v>
      </c>
      <c r="E150" s="57" t="s">
        <v>710</v>
      </c>
      <c r="F150" s="57" t="s">
        <v>711</v>
      </c>
      <c r="G150" s="57"/>
      <c r="H150" s="60">
        <v>770905</v>
      </c>
      <c r="I150" s="59">
        <v>42836</v>
      </c>
      <c r="J150" s="60">
        <v>18</v>
      </c>
      <c r="K150" s="65"/>
      <c r="L150" s="61">
        <f t="shared" si="5"/>
        <v>-18</v>
      </c>
      <c r="M150" s="60">
        <v>770903</v>
      </c>
      <c r="N150" s="62">
        <v>42836</v>
      </c>
      <c r="O150" s="60">
        <v>2</v>
      </c>
      <c r="P150" s="65"/>
      <c r="Q150" s="61">
        <f t="shared" si="4"/>
        <v>-2</v>
      </c>
      <c r="R150" s="63"/>
      <c r="S150" s="63">
        <v>0</v>
      </c>
    </row>
    <row r="151" spans="1:19" hidden="1">
      <c r="A151" s="54">
        <v>158</v>
      </c>
      <c r="B151" s="55" t="s">
        <v>547</v>
      </c>
      <c r="C151" s="55">
        <v>6</v>
      </c>
      <c r="D151" s="56">
        <v>21</v>
      </c>
      <c r="E151" s="57" t="s">
        <v>154</v>
      </c>
      <c r="F151" s="57"/>
      <c r="G151" s="57"/>
      <c r="H151" s="60">
        <v>443177</v>
      </c>
      <c r="I151" s="59">
        <v>42836</v>
      </c>
      <c r="J151" s="65">
        <v>16</v>
      </c>
      <c r="K151" s="65"/>
      <c r="L151" s="61">
        <f t="shared" si="5"/>
        <v>-16</v>
      </c>
      <c r="M151" s="60">
        <v>440789</v>
      </c>
      <c r="N151" s="62">
        <v>42836</v>
      </c>
      <c r="O151" s="65">
        <v>11</v>
      </c>
      <c r="P151" s="65"/>
      <c r="Q151" s="61">
        <f t="shared" si="4"/>
        <v>-11</v>
      </c>
      <c r="R151" s="63"/>
      <c r="S151" s="110" t="s">
        <v>350</v>
      </c>
    </row>
    <row r="152" spans="1:19">
      <c r="A152" s="54">
        <v>159</v>
      </c>
      <c r="B152" s="55" t="s">
        <v>547</v>
      </c>
      <c r="C152" s="55">
        <v>7</v>
      </c>
      <c r="D152" s="56">
        <v>21</v>
      </c>
      <c r="E152" s="57" t="s">
        <v>146</v>
      </c>
      <c r="F152" s="57"/>
      <c r="G152" s="57"/>
      <c r="H152" s="60">
        <v>556466</v>
      </c>
      <c r="I152" s="59">
        <v>42836</v>
      </c>
      <c r="J152" s="60"/>
      <c r="K152" s="60"/>
      <c r="L152" s="61">
        <f t="shared" si="5"/>
        <v>0</v>
      </c>
      <c r="M152" s="60">
        <v>433814</v>
      </c>
      <c r="N152" s="62">
        <v>42836</v>
      </c>
      <c r="O152" s="60"/>
      <c r="P152" s="60"/>
      <c r="Q152" s="61">
        <f t="shared" si="4"/>
        <v>0</v>
      </c>
      <c r="R152" s="63"/>
      <c r="S152" s="63">
        <v>0</v>
      </c>
    </row>
    <row r="153" spans="1:19" hidden="1">
      <c r="A153" s="54">
        <v>160</v>
      </c>
      <c r="B153" s="55" t="s">
        <v>547</v>
      </c>
      <c r="C153" s="55">
        <v>8</v>
      </c>
      <c r="D153" s="56">
        <v>21</v>
      </c>
      <c r="E153" s="57" t="s">
        <v>712</v>
      </c>
      <c r="F153" s="57" t="s">
        <v>713</v>
      </c>
      <c r="G153" s="57"/>
      <c r="H153" s="60">
        <v>770908</v>
      </c>
      <c r="I153" s="59">
        <v>42836</v>
      </c>
      <c r="J153" s="60">
        <v>20</v>
      </c>
      <c r="K153" s="65">
        <v>26</v>
      </c>
      <c r="L153" s="61">
        <f t="shared" si="5"/>
        <v>6</v>
      </c>
      <c r="M153" s="60">
        <v>770914</v>
      </c>
      <c r="N153" s="62">
        <v>42836</v>
      </c>
      <c r="O153" s="60">
        <v>11</v>
      </c>
      <c r="P153" s="60">
        <v>13</v>
      </c>
      <c r="Q153" s="61">
        <f t="shared" si="4"/>
        <v>2</v>
      </c>
      <c r="R153" s="63"/>
      <c r="S153" s="63">
        <v>0</v>
      </c>
    </row>
    <row r="154" spans="1:19" hidden="1">
      <c r="A154" s="54">
        <v>161</v>
      </c>
      <c r="B154" s="55" t="s">
        <v>547</v>
      </c>
      <c r="C154" s="55">
        <v>1</v>
      </c>
      <c r="D154" s="56">
        <v>22</v>
      </c>
      <c r="E154" s="57" t="s">
        <v>47</v>
      </c>
      <c r="F154" s="57"/>
      <c r="G154" s="57"/>
      <c r="H154" s="60">
        <v>770919</v>
      </c>
      <c r="I154" s="59">
        <v>42836</v>
      </c>
      <c r="J154" s="64">
        <v>3</v>
      </c>
      <c r="K154" s="64"/>
      <c r="L154" s="61">
        <f t="shared" si="5"/>
        <v>-3</v>
      </c>
      <c r="M154" s="60">
        <v>770911</v>
      </c>
      <c r="N154" s="62">
        <v>42836</v>
      </c>
      <c r="O154" s="64">
        <v>1</v>
      </c>
      <c r="P154" s="64"/>
      <c r="Q154" s="61">
        <f t="shared" si="4"/>
        <v>-1</v>
      </c>
      <c r="R154" s="63"/>
      <c r="S154" s="63">
        <v>0</v>
      </c>
    </row>
    <row r="155" spans="1:19">
      <c r="A155" s="54">
        <v>162</v>
      </c>
      <c r="B155" s="55" t="s">
        <v>547</v>
      </c>
      <c r="C155" s="55">
        <v>2</v>
      </c>
      <c r="D155" s="56">
        <v>22</v>
      </c>
      <c r="E155" s="57" t="s">
        <v>146</v>
      </c>
      <c r="F155" s="57"/>
      <c r="G155" s="57"/>
      <c r="H155" s="60">
        <v>772652</v>
      </c>
      <c r="I155" s="59">
        <v>42836</v>
      </c>
      <c r="J155" s="60"/>
      <c r="K155" s="65"/>
      <c r="L155" s="61">
        <f t="shared" si="5"/>
        <v>0</v>
      </c>
      <c r="M155" s="60">
        <v>772654</v>
      </c>
      <c r="N155" s="62">
        <v>42836</v>
      </c>
      <c r="O155" s="60"/>
      <c r="P155" s="60"/>
      <c r="Q155" s="61">
        <f t="shared" si="4"/>
        <v>0</v>
      </c>
      <c r="R155" s="63"/>
      <c r="S155" s="63">
        <v>0</v>
      </c>
    </row>
    <row r="156" spans="1:19" hidden="1">
      <c r="A156" s="54">
        <v>163</v>
      </c>
      <c r="B156" s="55" t="s">
        <v>547</v>
      </c>
      <c r="C156" s="55">
        <v>3</v>
      </c>
      <c r="D156" s="56">
        <v>22</v>
      </c>
      <c r="E156" s="57" t="s">
        <v>283</v>
      </c>
      <c r="F156" s="57"/>
      <c r="G156" s="57"/>
      <c r="H156" s="60">
        <v>772642</v>
      </c>
      <c r="I156" s="59">
        <v>42836</v>
      </c>
      <c r="J156" s="60">
        <v>2</v>
      </c>
      <c r="K156" s="60">
        <v>5</v>
      </c>
      <c r="L156" s="61">
        <f t="shared" si="5"/>
        <v>3</v>
      </c>
      <c r="M156" s="60">
        <v>440795</v>
      </c>
      <c r="N156" s="62">
        <v>42836</v>
      </c>
      <c r="O156" s="60">
        <v>0</v>
      </c>
      <c r="P156" s="60">
        <v>1</v>
      </c>
      <c r="Q156" s="61">
        <f t="shared" si="4"/>
        <v>1</v>
      </c>
      <c r="R156" s="63"/>
      <c r="S156" s="63">
        <v>0</v>
      </c>
    </row>
    <row r="157" spans="1:19" hidden="1">
      <c r="A157" s="54">
        <v>164</v>
      </c>
      <c r="B157" s="55" t="s">
        <v>547</v>
      </c>
      <c r="C157" s="55">
        <v>4</v>
      </c>
      <c r="D157" s="56">
        <v>22</v>
      </c>
      <c r="E157" s="57" t="s">
        <v>714</v>
      </c>
      <c r="F157" s="57" t="s">
        <v>715</v>
      </c>
      <c r="G157" s="57"/>
      <c r="H157" s="60">
        <v>768524</v>
      </c>
      <c r="I157" s="59">
        <v>42836</v>
      </c>
      <c r="J157" s="65">
        <v>10</v>
      </c>
      <c r="K157" s="65"/>
      <c r="L157" s="61">
        <f t="shared" si="5"/>
        <v>-10</v>
      </c>
      <c r="M157" s="60">
        <v>766080</v>
      </c>
      <c r="N157" s="62">
        <v>42836</v>
      </c>
      <c r="O157" s="65">
        <v>3</v>
      </c>
      <c r="P157" s="65"/>
      <c r="Q157" s="61">
        <f t="shared" si="4"/>
        <v>-3</v>
      </c>
      <c r="R157" s="110"/>
      <c r="S157" s="110">
        <v>0</v>
      </c>
    </row>
    <row r="158" spans="1:19" hidden="1">
      <c r="A158" s="54">
        <v>165</v>
      </c>
      <c r="B158" s="55" t="s">
        <v>547</v>
      </c>
      <c r="C158" s="55">
        <v>5</v>
      </c>
      <c r="D158" s="56">
        <v>22</v>
      </c>
      <c r="E158" s="57" t="s">
        <v>716</v>
      </c>
      <c r="F158" s="57" t="s">
        <v>717</v>
      </c>
      <c r="G158" s="57"/>
      <c r="H158" s="60">
        <v>770917</v>
      </c>
      <c r="I158" s="59">
        <v>42836</v>
      </c>
      <c r="J158" s="64">
        <v>3</v>
      </c>
      <c r="K158" s="64"/>
      <c r="L158" s="61">
        <f t="shared" si="5"/>
        <v>-3</v>
      </c>
      <c r="M158" s="60">
        <v>770902</v>
      </c>
      <c r="N158" s="62">
        <v>42836</v>
      </c>
      <c r="O158" s="64">
        <v>1</v>
      </c>
      <c r="P158" s="64"/>
      <c r="Q158" s="61">
        <f t="shared" si="4"/>
        <v>-1</v>
      </c>
      <c r="R158" s="63"/>
      <c r="S158" s="63">
        <v>0</v>
      </c>
    </row>
    <row r="159" spans="1:19">
      <c r="A159" s="54">
        <v>167</v>
      </c>
      <c r="B159" s="55" t="s">
        <v>547</v>
      </c>
      <c r="C159" s="55">
        <v>7</v>
      </c>
      <c r="D159" s="56">
        <v>22</v>
      </c>
      <c r="E159" s="57" t="s">
        <v>146</v>
      </c>
      <c r="F159" s="57"/>
      <c r="G159" s="57"/>
      <c r="H159" s="60">
        <v>772653</v>
      </c>
      <c r="I159" s="59">
        <v>42836</v>
      </c>
      <c r="J159" s="60"/>
      <c r="K159" s="60"/>
      <c r="L159" s="61">
        <f t="shared" si="5"/>
        <v>0</v>
      </c>
      <c r="M159" s="60">
        <v>772641</v>
      </c>
      <c r="N159" s="62">
        <v>42836</v>
      </c>
      <c r="O159" s="60"/>
      <c r="P159" s="60"/>
      <c r="Q159" s="61">
        <f t="shared" si="4"/>
        <v>0</v>
      </c>
      <c r="R159" s="63"/>
      <c r="S159" s="63">
        <v>0</v>
      </c>
    </row>
    <row r="160" spans="1:19" hidden="1">
      <c r="A160" s="54">
        <v>168</v>
      </c>
      <c r="B160" s="55" t="s">
        <v>547</v>
      </c>
      <c r="C160" s="55">
        <v>8</v>
      </c>
      <c r="D160" s="56">
        <v>22</v>
      </c>
      <c r="E160" s="57" t="s">
        <v>718</v>
      </c>
      <c r="F160" s="57" t="s">
        <v>719</v>
      </c>
      <c r="G160" s="57"/>
      <c r="H160" s="60">
        <v>762966</v>
      </c>
      <c r="I160" s="59">
        <v>42836</v>
      </c>
      <c r="J160" s="64">
        <v>13</v>
      </c>
      <c r="K160" s="65"/>
      <c r="L160" s="61">
        <f t="shared" si="5"/>
        <v>-13</v>
      </c>
      <c r="M160" s="65">
        <v>760937</v>
      </c>
      <c r="N160" s="66">
        <v>42836</v>
      </c>
      <c r="O160" s="64">
        <v>4</v>
      </c>
      <c r="P160" s="65"/>
      <c r="Q160" s="61">
        <f t="shared" si="4"/>
        <v>-4</v>
      </c>
      <c r="R160" s="63"/>
      <c r="S160" s="110" t="s">
        <v>339</v>
      </c>
    </row>
    <row r="161" spans="1:19" hidden="1">
      <c r="A161" s="54">
        <v>169</v>
      </c>
      <c r="B161" s="55" t="s">
        <v>547</v>
      </c>
      <c r="C161" s="55">
        <v>1</v>
      </c>
      <c r="D161" s="56">
        <v>23</v>
      </c>
      <c r="E161" s="10" t="s">
        <v>369</v>
      </c>
      <c r="F161" s="57"/>
      <c r="G161" s="57"/>
      <c r="H161" s="60">
        <v>766997</v>
      </c>
      <c r="I161" s="59">
        <v>42836</v>
      </c>
      <c r="J161" s="64">
        <v>3</v>
      </c>
      <c r="K161" s="65"/>
      <c r="L161" s="61">
        <f t="shared" si="5"/>
        <v>-3</v>
      </c>
      <c r="M161" s="60">
        <v>767000</v>
      </c>
      <c r="N161" s="62">
        <v>42836</v>
      </c>
      <c r="O161" s="64">
        <v>1</v>
      </c>
      <c r="P161" s="65"/>
      <c r="Q161" s="61">
        <f t="shared" si="4"/>
        <v>-1</v>
      </c>
      <c r="R161" s="63"/>
      <c r="S161" s="63">
        <v>0</v>
      </c>
    </row>
    <row r="162" spans="1:19">
      <c r="A162" s="54">
        <v>170</v>
      </c>
      <c r="B162" s="55" t="s">
        <v>547</v>
      </c>
      <c r="C162" s="55">
        <v>2</v>
      </c>
      <c r="D162" s="56">
        <v>23</v>
      </c>
      <c r="E162" s="224" t="s">
        <v>146</v>
      </c>
      <c r="F162" s="57"/>
      <c r="G162" s="57"/>
      <c r="H162" s="60">
        <v>766827</v>
      </c>
      <c r="I162" s="59">
        <v>42836</v>
      </c>
      <c r="J162" s="60"/>
      <c r="K162" s="60"/>
      <c r="L162" s="61">
        <f t="shared" si="5"/>
        <v>0</v>
      </c>
      <c r="M162" s="60">
        <v>766831</v>
      </c>
      <c r="N162" s="62">
        <v>42836</v>
      </c>
      <c r="O162" s="60"/>
      <c r="P162" s="60"/>
      <c r="Q162" s="61">
        <f t="shared" si="4"/>
        <v>0</v>
      </c>
      <c r="R162" s="63"/>
      <c r="S162" s="63">
        <v>0</v>
      </c>
    </row>
    <row r="163" spans="1:19" hidden="1">
      <c r="A163" s="54">
        <v>171</v>
      </c>
      <c r="B163" s="55" t="s">
        <v>547</v>
      </c>
      <c r="C163" s="55">
        <v>3</v>
      </c>
      <c r="D163" s="56">
        <v>23</v>
      </c>
      <c r="E163" s="57" t="s">
        <v>284</v>
      </c>
      <c r="F163" s="57"/>
      <c r="G163" s="57"/>
      <c r="H163" s="134" t="s">
        <v>232</v>
      </c>
      <c r="I163" s="59">
        <v>42836</v>
      </c>
      <c r="J163" s="64">
        <v>12</v>
      </c>
      <c r="K163" s="65"/>
      <c r="L163" s="61">
        <f t="shared" si="5"/>
        <v>-12</v>
      </c>
      <c r="M163" s="134" t="s">
        <v>232</v>
      </c>
      <c r="N163" s="62">
        <v>42836</v>
      </c>
      <c r="O163" s="64">
        <v>4</v>
      </c>
      <c r="P163" s="65"/>
      <c r="Q163" s="61">
        <f t="shared" si="4"/>
        <v>-4</v>
      </c>
      <c r="R163" s="63"/>
      <c r="S163" s="63">
        <v>0</v>
      </c>
    </row>
    <row r="164" spans="1:19" hidden="1">
      <c r="A164" s="54">
        <v>172</v>
      </c>
      <c r="B164" s="55" t="s">
        <v>547</v>
      </c>
      <c r="C164" s="55">
        <v>4</v>
      </c>
      <c r="D164" s="56">
        <v>23</v>
      </c>
      <c r="E164" s="57" t="s">
        <v>720</v>
      </c>
      <c r="F164" s="57" t="s">
        <v>721</v>
      </c>
      <c r="G164" s="57"/>
      <c r="H164" s="60">
        <v>766999</v>
      </c>
      <c r="I164" s="59">
        <v>42836</v>
      </c>
      <c r="J164" s="60">
        <v>67</v>
      </c>
      <c r="K164" s="65"/>
      <c r="L164" s="61">
        <f t="shared" si="5"/>
        <v>-67</v>
      </c>
      <c r="M164" s="60">
        <v>766990</v>
      </c>
      <c r="N164" s="62">
        <v>42836</v>
      </c>
      <c r="O164" s="60">
        <v>38</v>
      </c>
      <c r="P164" s="65"/>
      <c r="Q164" s="61">
        <f t="shared" si="4"/>
        <v>-38</v>
      </c>
      <c r="R164" s="63"/>
      <c r="S164" s="110" t="s">
        <v>340</v>
      </c>
    </row>
    <row r="165" spans="1:19" hidden="1">
      <c r="A165" s="54">
        <v>173</v>
      </c>
      <c r="B165" s="55" t="s">
        <v>547</v>
      </c>
      <c r="C165" s="55">
        <v>5</v>
      </c>
      <c r="D165" s="56">
        <v>23</v>
      </c>
      <c r="E165" s="57" t="s">
        <v>722</v>
      </c>
      <c r="F165" s="57" t="s">
        <v>723</v>
      </c>
      <c r="G165" s="57"/>
      <c r="H165" s="60">
        <v>766998</v>
      </c>
      <c r="I165" s="59">
        <v>42836</v>
      </c>
      <c r="J165" s="60">
        <v>18</v>
      </c>
      <c r="K165" s="65"/>
      <c r="L165" s="61">
        <f t="shared" si="5"/>
        <v>-18</v>
      </c>
      <c r="M165" s="60">
        <v>766989</v>
      </c>
      <c r="N165" s="62">
        <v>42836</v>
      </c>
      <c r="O165" s="60">
        <v>3</v>
      </c>
      <c r="P165" s="65"/>
      <c r="Q165" s="61">
        <f t="shared" si="4"/>
        <v>-3</v>
      </c>
      <c r="R165" s="63"/>
      <c r="S165" s="63">
        <v>0</v>
      </c>
    </row>
    <row r="166" spans="1:19" hidden="1">
      <c r="A166" s="54">
        <v>174</v>
      </c>
      <c r="B166" s="55" t="s">
        <v>547</v>
      </c>
      <c r="C166" s="55">
        <v>6</v>
      </c>
      <c r="D166" s="56">
        <v>23</v>
      </c>
      <c r="E166" s="57" t="s">
        <v>240</v>
      </c>
      <c r="F166" s="57"/>
      <c r="G166" s="57"/>
      <c r="H166" s="60">
        <v>766833</v>
      </c>
      <c r="I166" s="59">
        <v>42836</v>
      </c>
      <c r="J166" s="64">
        <v>14</v>
      </c>
      <c r="K166" s="65">
        <v>14</v>
      </c>
      <c r="L166" s="61">
        <f t="shared" si="5"/>
        <v>0</v>
      </c>
      <c r="M166" s="60">
        <v>766837</v>
      </c>
      <c r="N166" s="62">
        <v>42836</v>
      </c>
      <c r="O166" s="64">
        <v>5</v>
      </c>
      <c r="P166" s="65">
        <v>6</v>
      </c>
      <c r="Q166" s="61">
        <f t="shared" si="4"/>
        <v>1</v>
      </c>
      <c r="R166" s="63"/>
      <c r="S166" s="110" t="s">
        <v>386</v>
      </c>
    </row>
    <row r="167" spans="1:19" hidden="1">
      <c r="A167" s="54">
        <v>176</v>
      </c>
      <c r="B167" s="55" t="s">
        <v>547</v>
      </c>
      <c r="C167" s="55">
        <v>8</v>
      </c>
      <c r="D167" s="56">
        <v>23</v>
      </c>
      <c r="E167" s="57" t="s">
        <v>724</v>
      </c>
      <c r="F167" s="57" t="s">
        <v>725</v>
      </c>
      <c r="G167" s="57"/>
      <c r="H167" s="60">
        <v>766988</v>
      </c>
      <c r="I167" s="59">
        <v>42836</v>
      </c>
      <c r="J167" s="60">
        <v>48</v>
      </c>
      <c r="K167" s="65"/>
      <c r="L167" s="61">
        <f t="shared" si="5"/>
        <v>-48</v>
      </c>
      <c r="M167" s="65">
        <v>766987</v>
      </c>
      <c r="N167" s="66">
        <v>42836</v>
      </c>
      <c r="O167" s="60">
        <v>11</v>
      </c>
      <c r="P167" s="65"/>
      <c r="Q167" s="61">
        <f t="shared" si="4"/>
        <v>-11</v>
      </c>
      <c r="R167" s="63"/>
      <c r="S167" s="63">
        <v>0</v>
      </c>
    </row>
    <row r="168" spans="1:19" hidden="1">
      <c r="A168" s="54">
        <v>177</v>
      </c>
      <c r="B168" s="55" t="s">
        <v>547</v>
      </c>
      <c r="C168" s="55">
        <v>1</v>
      </c>
      <c r="D168" s="56">
        <v>24</v>
      </c>
      <c r="E168" s="57" t="s">
        <v>726</v>
      </c>
      <c r="F168" s="57" t="s">
        <v>727</v>
      </c>
      <c r="G168" s="57"/>
      <c r="H168" s="60">
        <v>766981</v>
      </c>
      <c r="I168" s="59">
        <v>42836</v>
      </c>
      <c r="J168" s="60"/>
      <c r="K168" s="60">
        <v>0</v>
      </c>
      <c r="L168" s="61">
        <f t="shared" si="5"/>
        <v>0</v>
      </c>
      <c r="M168" s="65">
        <v>766991</v>
      </c>
      <c r="N168" s="66">
        <v>42836</v>
      </c>
      <c r="O168" s="60"/>
      <c r="P168" s="60">
        <v>0</v>
      </c>
      <c r="Q168" s="61">
        <f t="shared" si="4"/>
        <v>0</v>
      </c>
      <c r="R168" s="63"/>
      <c r="S168" s="63">
        <v>0</v>
      </c>
    </row>
    <row r="169" spans="1:19">
      <c r="A169" s="54">
        <v>178</v>
      </c>
      <c r="B169" s="55" t="s">
        <v>547</v>
      </c>
      <c r="C169" s="55">
        <v>2</v>
      </c>
      <c r="D169" s="56">
        <v>24</v>
      </c>
      <c r="E169" s="57" t="s">
        <v>146</v>
      </c>
      <c r="F169" s="57"/>
      <c r="G169" s="57"/>
      <c r="H169" s="134" t="s">
        <v>233</v>
      </c>
      <c r="I169" s="59">
        <v>42836</v>
      </c>
      <c r="J169" s="60"/>
      <c r="K169" s="60"/>
      <c r="L169" s="61">
        <f t="shared" si="5"/>
        <v>0</v>
      </c>
      <c r="M169" s="134" t="s">
        <v>233</v>
      </c>
      <c r="N169" s="62">
        <v>42836</v>
      </c>
      <c r="O169" s="60"/>
      <c r="P169" s="60"/>
      <c r="Q169" s="61">
        <f t="shared" si="4"/>
        <v>0</v>
      </c>
      <c r="R169" s="63"/>
      <c r="S169" s="63">
        <v>0</v>
      </c>
    </row>
    <row r="170" spans="1:19" hidden="1">
      <c r="A170" s="54">
        <v>179</v>
      </c>
      <c r="B170" s="55" t="s">
        <v>547</v>
      </c>
      <c r="C170" s="55">
        <v>3</v>
      </c>
      <c r="D170" s="56">
        <v>24</v>
      </c>
      <c r="E170" s="57" t="s">
        <v>728</v>
      </c>
      <c r="F170" s="57" t="s">
        <v>729</v>
      </c>
      <c r="G170" s="57"/>
      <c r="H170" s="60">
        <v>772646</v>
      </c>
      <c r="I170" s="59">
        <v>42836</v>
      </c>
      <c r="J170" s="60">
        <v>14</v>
      </c>
      <c r="K170" s="60">
        <v>14</v>
      </c>
      <c r="L170" s="61">
        <f t="shared" si="5"/>
        <v>0</v>
      </c>
      <c r="M170" s="60">
        <v>772644</v>
      </c>
      <c r="N170" s="62">
        <v>42836</v>
      </c>
      <c r="O170" s="60">
        <v>6</v>
      </c>
      <c r="P170" s="60">
        <v>6</v>
      </c>
      <c r="Q170" s="61">
        <f t="shared" si="4"/>
        <v>0</v>
      </c>
      <c r="R170" s="62"/>
      <c r="S170" s="111" t="s">
        <v>382</v>
      </c>
    </row>
    <row r="171" spans="1:19" hidden="1">
      <c r="A171" s="54">
        <v>180</v>
      </c>
      <c r="B171" s="55" t="s">
        <v>547</v>
      </c>
      <c r="C171" s="55">
        <v>4</v>
      </c>
      <c r="D171" s="56">
        <v>24</v>
      </c>
      <c r="E171" s="57" t="s">
        <v>730</v>
      </c>
      <c r="F171" s="57"/>
      <c r="G171" s="57"/>
      <c r="H171" s="69" t="s">
        <v>144</v>
      </c>
      <c r="I171" s="59">
        <v>42836</v>
      </c>
      <c r="J171" s="60"/>
      <c r="K171" s="60"/>
      <c r="L171" s="61">
        <f t="shared" si="5"/>
        <v>0</v>
      </c>
      <c r="M171" s="134" t="s">
        <v>144</v>
      </c>
      <c r="N171" s="62">
        <v>42836</v>
      </c>
      <c r="O171" s="60"/>
      <c r="P171" s="60"/>
      <c r="Q171" s="61">
        <f t="shared" si="4"/>
        <v>0</v>
      </c>
      <c r="R171" s="63"/>
      <c r="S171" s="63">
        <v>0</v>
      </c>
    </row>
    <row r="172" spans="1:19" hidden="1">
      <c r="A172" s="54">
        <v>181</v>
      </c>
      <c r="B172" s="55" t="s">
        <v>547</v>
      </c>
      <c r="C172" s="55">
        <v>5</v>
      </c>
      <c r="D172" s="56">
        <v>24</v>
      </c>
      <c r="E172" s="57" t="s">
        <v>731</v>
      </c>
      <c r="F172" s="57" t="s">
        <v>732</v>
      </c>
      <c r="G172" s="57"/>
      <c r="H172" s="60">
        <v>766993</v>
      </c>
      <c r="I172" s="59">
        <v>42836</v>
      </c>
      <c r="J172" s="64">
        <v>41</v>
      </c>
      <c r="K172" s="65"/>
      <c r="L172" s="61">
        <f t="shared" si="5"/>
        <v>-41</v>
      </c>
      <c r="M172" s="60">
        <v>766983</v>
      </c>
      <c r="N172" s="62">
        <v>42836</v>
      </c>
      <c r="O172" s="64">
        <v>14</v>
      </c>
      <c r="P172" s="65"/>
      <c r="Q172" s="61">
        <f t="shared" si="4"/>
        <v>-14</v>
      </c>
      <c r="R172" s="62"/>
      <c r="S172" s="62">
        <v>43009</v>
      </c>
    </row>
    <row r="173" spans="1:19" hidden="1">
      <c r="A173" s="54">
        <v>182</v>
      </c>
      <c r="B173" s="55" t="s">
        <v>547</v>
      </c>
      <c r="C173" s="55">
        <v>6</v>
      </c>
      <c r="D173" s="56">
        <v>24</v>
      </c>
      <c r="E173" s="57" t="s">
        <v>733</v>
      </c>
      <c r="F173" s="57" t="s">
        <v>734</v>
      </c>
      <c r="G173" s="57"/>
      <c r="H173" s="60">
        <v>772645</v>
      </c>
      <c r="I173" s="59">
        <v>42836</v>
      </c>
      <c r="J173" s="60">
        <v>11</v>
      </c>
      <c r="K173" s="65"/>
      <c r="L173" s="61">
        <f t="shared" si="5"/>
        <v>-11</v>
      </c>
      <c r="M173" s="60">
        <v>567336</v>
      </c>
      <c r="N173" s="62">
        <v>42836</v>
      </c>
      <c r="O173" s="60">
        <v>2</v>
      </c>
      <c r="P173" s="65"/>
      <c r="Q173" s="61">
        <f t="shared" si="4"/>
        <v>-2</v>
      </c>
      <c r="R173" s="110"/>
      <c r="S173" s="110" t="s">
        <v>273</v>
      </c>
    </row>
    <row r="174" spans="1:19">
      <c r="A174" s="54">
        <v>183</v>
      </c>
      <c r="B174" s="55" t="s">
        <v>547</v>
      </c>
      <c r="C174" s="55">
        <v>7</v>
      </c>
      <c r="D174" s="56">
        <v>24</v>
      </c>
      <c r="E174" s="57" t="s">
        <v>146</v>
      </c>
      <c r="F174" s="57"/>
      <c r="G174" s="57"/>
      <c r="H174" s="60">
        <v>556477</v>
      </c>
      <c r="I174" s="59">
        <v>42836</v>
      </c>
      <c r="J174" s="216">
        <v>5</v>
      </c>
      <c r="K174" s="65"/>
      <c r="L174" s="61">
        <f t="shared" si="5"/>
        <v>-5</v>
      </c>
      <c r="M174" s="60">
        <v>772648</v>
      </c>
      <c r="N174" s="62">
        <v>42836</v>
      </c>
      <c r="O174" s="216">
        <v>1</v>
      </c>
      <c r="P174" s="65"/>
      <c r="Q174" s="61">
        <f t="shared" si="4"/>
        <v>-1</v>
      </c>
      <c r="R174" s="110"/>
      <c r="S174" s="110" t="s">
        <v>272</v>
      </c>
    </row>
    <row r="175" spans="1:19" hidden="1">
      <c r="A175" s="54">
        <v>184</v>
      </c>
      <c r="B175" s="55" t="s">
        <v>547</v>
      </c>
      <c r="C175" s="55">
        <v>8</v>
      </c>
      <c r="D175" s="56">
        <v>24</v>
      </c>
      <c r="E175" s="57" t="s">
        <v>735</v>
      </c>
      <c r="F175" s="57" t="s">
        <v>736</v>
      </c>
      <c r="G175" s="57"/>
      <c r="H175" s="60">
        <v>766994</v>
      </c>
      <c r="I175" s="59">
        <v>42836</v>
      </c>
      <c r="J175" s="64">
        <v>3</v>
      </c>
      <c r="K175" s="216">
        <v>0</v>
      </c>
      <c r="L175" s="61">
        <f t="shared" si="5"/>
        <v>-3</v>
      </c>
      <c r="M175" s="60">
        <v>766984</v>
      </c>
      <c r="N175" s="62">
        <v>42836</v>
      </c>
      <c r="O175" s="64">
        <v>1</v>
      </c>
      <c r="P175" s="216">
        <v>0</v>
      </c>
      <c r="Q175" s="61">
        <f t="shared" si="4"/>
        <v>-1</v>
      </c>
      <c r="R175" s="63"/>
      <c r="S175" s="110" t="s">
        <v>383</v>
      </c>
    </row>
    <row r="176" spans="1:19" hidden="1">
      <c r="A176" s="54">
        <v>185</v>
      </c>
      <c r="B176" s="55" t="s">
        <v>547</v>
      </c>
      <c r="C176" s="55">
        <v>1</v>
      </c>
      <c r="D176" s="56">
        <v>25</v>
      </c>
      <c r="E176" s="57" t="s">
        <v>737</v>
      </c>
      <c r="F176" s="57" t="s">
        <v>738</v>
      </c>
      <c r="G176" s="57"/>
      <c r="H176" s="60">
        <v>793353</v>
      </c>
      <c r="I176" s="59">
        <v>42836</v>
      </c>
      <c r="J176" s="64">
        <v>3</v>
      </c>
      <c r="K176" s="64"/>
      <c r="L176" s="61">
        <f t="shared" si="5"/>
        <v>-3</v>
      </c>
      <c r="M176" s="60">
        <v>793343</v>
      </c>
      <c r="N176" s="62">
        <v>42836</v>
      </c>
      <c r="O176" s="64">
        <v>1</v>
      </c>
      <c r="P176" s="64"/>
      <c r="Q176" s="61">
        <f t="shared" si="4"/>
        <v>-1</v>
      </c>
      <c r="R176" s="63"/>
      <c r="S176" s="63">
        <v>0</v>
      </c>
    </row>
    <row r="177" spans="1:19">
      <c r="A177" s="54">
        <v>186</v>
      </c>
      <c r="B177" s="55" t="s">
        <v>547</v>
      </c>
      <c r="C177" s="55">
        <v>2</v>
      </c>
      <c r="D177" s="56">
        <v>25</v>
      </c>
      <c r="E177" s="224" t="s">
        <v>146</v>
      </c>
      <c r="F177" s="57"/>
      <c r="G177" s="57"/>
      <c r="H177" s="60">
        <v>772658</v>
      </c>
      <c r="I177" s="59">
        <v>42836</v>
      </c>
      <c r="J177" s="60"/>
      <c r="K177" s="60"/>
      <c r="L177" s="61">
        <f t="shared" si="5"/>
        <v>0</v>
      </c>
      <c r="M177" s="60">
        <v>772651</v>
      </c>
      <c r="N177" s="62">
        <v>42836</v>
      </c>
      <c r="O177" s="60"/>
      <c r="P177" s="60"/>
      <c r="Q177" s="61">
        <f t="shared" si="4"/>
        <v>0</v>
      </c>
      <c r="R177" s="63"/>
      <c r="S177" s="63">
        <v>0</v>
      </c>
    </row>
    <row r="178" spans="1:19" hidden="1">
      <c r="A178" s="54">
        <v>187</v>
      </c>
      <c r="B178" s="55" t="s">
        <v>547</v>
      </c>
      <c r="C178" s="55">
        <v>3</v>
      </c>
      <c r="D178" s="56">
        <v>25</v>
      </c>
      <c r="E178" s="57" t="s">
        <v>739</v>
      </c>
      <c r="F178" s="57" t="s">
        <v>740</v>
      </c>
      <c r="G178" s="57"/>
      <c r="H178" s="60">
        <v>567336</v>
      </c>
      <c r="I178" s="59">
        <v>42836</v>
      </c>
      <c r="J178" s="64">
        <v>3</v>
      </c>
      <c r="K178" s="64"/>
      <c r="L178" s="61">
        <f t="shared" si="5"/>
        <v>-3</v>
      </c>
      <c r="M178" s="60">
        <v>772655</v>
      </c>
      <c r="N178" s="62">
        <v>42836</v>
      </c>
      <c r="O178" s="64">
        <v>1</v>
      </c>
      <c r="P178" s="64"/>
      <c r="Q178" s="61">
        <f t="shared" si="4"/>
        <v>-1</v>
      </c>
      <c r="R178" s="63"/>
      <c r="S178" s="63">
        <v>0</v>
      </c>
    </row>
    <row r="179" spans="1:19" hidden="1">
      <c r="A179" s="54">
        <v>188</v>
      </c>
      <c r="B179" s="55" t="s">
        <v>547</v>
      </c>
      <c r="C179" s="55">
        <v>4</v>
      </c>
      <c r="D179" s="56">
        <v>25</v>
      </c>
      <c r="E179" s="57" t="s">
        <v>741</v>
      </c>
      <c r="F179" s="57" t="s">
        <v>742</v>
      </c>
      <c r="G179" s="57"/>
      <c r="H179" s="60">
        <v>760978</v>
      </c>
      <c r="I179" s="59">
        <v>42836</v>
      </c>
      <c r="J179" s="60">
        <v>35</v>
      </c>
      <c r="K179" s="65"/>
      <c r="L179" s="61">
        <f t="shared" si="5"/>
        <v>-35</v>
      </c>
      <c r="M179" s="65">
        <v>760977</v>
      </c>
      <c r="N179" s="66">
        <v>42836</v>
      </c>
      <c r="O179" s="60">
        <v>20</v>
      </c>
      <c r="P179" s="65"/>
      <c r="Q179" s="61">
        <f t="shared" si="4"/>
        <v>-20</v>
      </c>
      <c r="R179" s="63"/>
      <c r="S179" s="63">
        <v>0</v>
      </c>
    </row>
    <row r="180" spans="1:19" hidden="1">
      <c r="A180" s="54">
        <v>189</v>
      </c>
      <c r="B180" s="55" t="s">
        <v>547</v>
      </c>
      <c r="C180" s="55">
        <v>5</v>
      </c>
      <c r="D180" s="56">
        <v>25</v>
      </c>
      <c r="E180" s="57" t="s">
        <v>241</v>
      </c>
      <c r="F180" s="57"/>
      <c r="G180" s="57"/>
      <c r="H180" s="60">
        <v>770912</v>
      </c>
      <c r="I180" s="59">
        <v>42836</v>
      </c>
      <c r="J180" s="64">
        <v>50</v>
      </c>
      <c r="K180" s="65"/>
      <c r="L180" s="61">
        <f t="shared" si="5"/>
        <v>-50</v>
      </c>
      <c r="M180" s="60">
        <v>770920</v>
      </c>
      <c r="N180" s="62">
        <v>42836</v>
      </c>
      <c r="O180" s="64">
        <v>9</v>
      </c>
      <c r="P180" s="65"/>
      <c r="Q180" s="61">
        <f t="shared" si="4"/>
        <v>-9</v>
      </c>
      <c r="R180" s="63"/>
      <c r="S180" s="63">
        <v>0</v>
      </c>
    </row>
    <row r="181" spans="1:19" hidden="1">
      <c r="A181" s="54">
        <v>190</v>
      </c>
      <c r="B181" s="55" t="s">
        <v>547</v>
      </c>
      <c r="C181" s="55">
        <v>6</v>
      </c>
      <c r="D181" s="56">
        <v>25</v>
      </c>
      <c r="E181" s="57" t="s">
        <v>242</v>
      </c>
      <c r="F181" s="57"/>
      <c r="G181" s="57"/>
      <c r="H181" s="60">
        <v>772659</v>
      </c>
      <c r="I181" s="59">
        <v>42836</v>
      </c>
      <c r="J181" s="60">
        <v>14</v>
      </c>
      <c r="K181" s="60">
        <v>17</v>
      </c>
      <c r="L181" s="61">
        <f t="shared" si="5"/>
        <v>3</v>
      </c>
      <c r="M181" s="60">
        <v>772657</v>
      </c>
      <c r="N181" s="62">
        <v>42836</v>
      </c>
      <c r="O181" s="60">
        <v>5</v>
      </c>
      <c r="P181" s="60">
        <v>7</v>
      </c>
      <c r="Q181" s="61">
        <f t="shared" si="4"/>
        <v>2</v>
      </c>
      <c r="R181" s="63"/>
      <c r="S181" s="63">
        <v>0</v>
      </c>
    </row>
    <row r="182" spans="1:19" hidden="1">
      <c r="A182" s="54">
        <v>191</v>
      </c>
      <c r="B182" s="55" t="s">
        <v>547</v>
      </c>
      <c r="C182" s="55">
        <v>7</v>
      </c>
      <c r="D182" s="56">
        <v>25</v>
      </c>
      <c r="E182" s="57" t="s">
        <v>155</v>
      </c>
      <c r="F182" s="57" t="s">
        <v>743</v>
      </c>
      <c r="G182" s="57"/>
      <c r="H182" s="60">
        <v>772656</v>
      </c>
      <c r="I182" s="59">
        <v>42836</v>
      </c>
      <c r="J182" s="60"/>
      <c r="K182" s="60"/>
      <c r="L182" s="61">
        <f t="shared" si="5"/>
        <v>0</v>
      </c>
      <c r="M182" s="60">
        <v>772649</v>
      </c>
      <c r="N182" s="62">
        <v>42836</v>
      </c>
      <c r="O182" s="60"/>
      <c r="P182" s="60"/>
      <c r="Q182" s="61">
        <f t="shared" si="4"/>
        <v>0</v>
      </c>
      <c r="R182" s="110"/>
      <c r="S182" s="110"/>
    </row>
    <row r="183" spans="1:19" hidden="1">
      <c r="A183" s="54">
        <v>192</v>
      </c>
      <c r="B183" s="55" t="s">
        <v>547</v>
      </c>
      <c r="C183" s="55">
        <v>8</v>
      </c>
      <c r="D183" s="56">
        <v>25</v>
      </c>
      <c r="E183" s="57" t="s">
        <v>0</v>
      </c>
      <c r="F183" s="57" t="s">
        <v>1</v>
      </c>
      <c r="G183" s="57"/>
      <c r="H183" s="60">
        <v>793345</v>
      </c>
      <c r="I183" s="59">
        <v>42836</v>
      </c>
      <c r="J183" s="60">
        <v>1</v>
      </c>
      <c r="K183" s="60">
        <v>4</v>
      </c>
      <c r="L183" s="61">
        <f t="shared" si="5"/>
        <v>3</v>
      </c>
      <c r="M183" s="60">
        <v>793344</v>
      </c>
      <c r="N183" s="62">
        <v>42836</v>
      </c>
      <c r="O183" s="60"/>
      <c r="P183" s="60">
        <v>5</v>
      </c>
      <c r="Q183" s="61">
        <f t="shared" si="4"/>
        <v>5</v>
      </c>
      <c r="R183" s="63"/>
      <c r="S183" s="63">
        <v>0</v>
      </c>
    </row>
    <row r="184" spans="1:19" hidden="1">
      <c r="A184" s="54">
        <v>193</v>
      </c>
      <c r="B184" s="55" t="s">
        <v>2</v>
      </c>
      <c r="C184" s="55"/>
      <c r="D184" s="56">
        <v>2</v>
      </c>
      <c r="E184" s="57" t="s">
        <v>285</v>
      </c>
      <c r="F184" s="57"/>
      <c r="G184" s="57"/>
      <c r="H184" s="60">
        <v>438094</v>
      </c>
      <c r="I184" s="59">
        <v>42836</v>
      </c>
      <c r="J184" s="65">
        <v>17</v>
      </c>
      <c r="K184" s="65"/>
      <c r="L184" s="61">
        <f t="shared" si="5"/>
        <v>-17</v>
      </c>
      <c r="M184" s="60">
        <v>447957</v>
      </c>
      <c r="N184" s="62">
        <v>42836</v>
      </c>
      <c r="O184" s="65">
        <v>13</v>
      </c>
      <c r="P184" s="65"/>
      <c r="Q184" s="61">
        <f t="shared" ref="Q184:Q240" si="6">P184-O184</f>
        <v>-13</v>
      </c>
      <c r="R184" s="63"/>
      <c r="S184" s="63">
        <v>0</v>
      </c>
    </row>
    <row r="185" spans="1:19" hidden="1">
      <c r="A185" s="54">
        <v>194</v>
      </c>
      <c r="B185" s="55" t="s">
        <v>2</v>
      </c>
      <c r="C185" s="55"/>
      <c r="D185" s="56">
        <v>2</v>
      </c>
      <c r="E185" s="57" t="s">
        <v>156</v>
      </c>
      <c r="F185" s="57" t="s">
        <v>3</v>
      </c>
      <c r="G185" s="57"/>
      <c r="H185" s="60">
        <v>563243</v>
      </c>
      <c r="I185" s="59">
        <v>42836</v>
      </c>
      <c r="J185" s="64">
        <v>3</v>
      </c>
      <c r="K185" s="65"/>
      <c r="L185" s="61">
        <f t="shared" ref="L185:L241" si="7">K185-J185</f>
        <v>-3</v>
      </c>
      <c r="M185" s="60">
        <v>563253</v>
      </c>
      <c r="N185" s="62">
        <v>42836</v>
      </c>
      <c r="O185" s="64">
        <v>1</v>
      </c>
      <c r="P185" s="65"/>
      <c r="Q185" s="61">
        <f t="shared" si="6"/>
        <v>-1</v>
      </c>
      <c r="R185" s="63"/>
      <c r="S185" s="63">
        <v>0</v>
      </c>
    </row>
    <row r="186" spans="1:19" hidden="1">
      <c r="A186" s="54">
        <v>195</v>
      </c>
      <c r="B186" s="55" t="s">
        <v>2</v>
      </c>
      <c r="C186" s="55"/>
      <c r="D186" s="56">
        <v>2</v>
      </c>
      <c r="E186" s="57" t="s">
        <v>4</v>
      </c>
      <c r="F186" s="57" t="s">
        <v>5</v>
      </c>
      <c r="G186" s="57"/>
      <c r="H186" s="60">
        <v>563242</v>
      </c>
      <c r="I186" s="59">
        <v>42836</v>
      </c>
      <c r="J186" s="60">
        <v>0</v>
      </c>
      <c r="K186" s="65"/>
      <c r="L186" s="61">
        <f t="shared" si="7"/>
        <v>0</v>
      </c>
      <c r="M186" s="60">
        <v>563241</v>
      </c>
      <c r="N186" s="62">
        <v>42836</v>
      </c>
      <c r="O186" s="60"/>
      <c r="P186" s="65"/>
      <c r="Q186" s="61">
        <f t="shared" si="6"/>
        <v>0</v>
      </c>
      <c r="R186" s="110"/>
      <c r="S186" s="110"/>
    </row>
    <row r="187" spans="1:19">
      <c r="A187" s="54">
        <v>196</v>
      </c>
      <c r="B187" s="55" t="s">
        <v>2</v>
      </c>
      <c r="C187" s="55"/>
      <c r="D187" s="56">
        <v>2</v>
      </c>
      <c r="E187" s="57" t="s">
        <v>146</v>
      </c>
      <c r="F187" s="57"/>
      <c r="G187" s="57"/>
      <c r="H187" s="60">
        <v>446566</v>
      </c>
      <c r="I187" s="59">
        <v>42836</v>
      </c>
      <c r="J187" s="60"/>
      <c r="K187" s="60"/>
      <c r="L187" s="61">
        <f t="shared" si="7"/>
        <v>0</v>
      </c>
      <c r="M187" s="60">
        <v>445874</v>
      </c>
      <c r="N187" s="62">
        <v>42836</v>
      </c>
      <c r="O187" s="60"/>
      <c r="P187" s="60"/>
      <c r="Q187" s="61">
        <f t="shared" si="6"/>
        <v>0</v>
      </c>
      <c r="R187" s="63"/>
      <c r="S187" s="63">
        <v>0</v>
      </c>
    </row>
    <row r="188" spans="1:19" hidden="1">
      <c r="A188" s="54">
        <v>197</v>
      </c>
      <c r="B188" s="55" t="s">
        <v>2</v>
      </c>
      <c r="C188" s="55"/>
      <c r="D188" s="56">
        <v>2</v>
      </c>
      <c r="E188" s="57" t="s">
        <v>6</v>
      </c>
      <c r="F188" s="57" t="s">
        <v>7</v>
      </c>
      <c r="G188" s="57"/>
      <c r="H188" s="60">
        <v>445474</v>
      </c>
      <c r="I188" s="59">
        <v>42836</v>
      </c>
      <c r="J188" s="64">
        <v>3</v>
      </c>
      <c r="K188" s="64">
        <v>3</v>
      </c>
      <c r="L188" s="61">
        <f t="shared" si="7"/>
        <v>0</v>
      </c>
      <c r="M188" s="60">
        <v>445833</v>
      </c>
      <c r="N188" s="62">
        <v>42836</v>
      </c>
      <c r="O188" s="60"/>
      <c r="P188" s="60">
        <v>0</v>
      </c>
      <c r="Q188" s="61">
        <f t="shared" si="6"/>
        <v>0</v>
      </c>
      <c r="R188" s="63"/>
      <c r="S188" s="110" t="s">
        <v>312</v>
      </c>
    </row>
    <row r="189" spans="1:19">
      <c r="A189" s="54">
        <v>198</v>
      </c>
      <c r="B189" s="55" t="s">
        <v>2</v>
      </c>
      <c r="C189" s="55"/>
      <c r="D189" s="56">
        <v>2</v>
      </c>
      <c r="E189" s="57" t="s">
        <v>146</v>
      </c>
      <c r="F189" s="57"/>
      <c r="G189" s="57"/>
      <c r="H189" s="60">
        <v>438290</v>
      </c>
      <c r="I189" s="59">
        <v>42836</v>
      </c>
      <c r="J189" s="60"/>
      <c r="K189" s="60"/>
      <c r="L189" s="61">
        <f t="shared" si="7"/>
        <v>0</v>
      </c>
      <c r="M189" s="60">
        <v>567551</v>
      </c>
      <c r="N189" s="62">
        <v>42836</v>
      </c>
      <c r="O189" s="60"/>
      <c r="P189" s="60"/>
      <c r="Q189" s="61">
        <f t="shared" si="6"/>
        <v>0</v>
      </c>
      <c r="R189" s="63"/>
      <c r="S189" s="63">
        <v>0</v>
      </c>
    </row>
    <row r="190" spans="1:19" hidden="1">
      <c r="A190" s="54">
        <v>199</v>
      </c>
      <c r="B190" s="55" t="s">
        <v>2</v>
      </c>
      <c r="C190" s="55"/>
      <c r="D190" s="56">
        <v>2</v>
      </c>
      <c r="E190" s="57" t="s">
        <v>8</v>
      </c>
      <c r="F190" s="57" t="s">
        <v>9</v>
      </c>
      <c r="G190" s="57"/>
      <c r="H190" s="60">
        <v>445487</v>
      </c>
      <c r="I190" s="59">
        <v>42836</v>
      </c>
      <c r="J190" s="64">
        <v>24</v>
      </c>
      <c r="K190" s="65"/>
      <c r="L190" s="61">
        <f t="shared" si="7"/>
        <v>-24</v>
      </c>
      <c r="M190" s="60">
        <v>447237</v>
      </c>
      <c r="N190" s="62">
        <v>42836</v>
      </c>
      <c r="O190" s="64">
        <v>3</v>
      </c>
      <c r="P190" s="65"/>
      <c r="Q190" s="61">
        <f t="shared" si="6"/>
        <v>-3</v>
      </c>
      <c r="R190" s="110"/>
      <c r="S190" s="110">
        <v>0</v>
      </c>
    </row>
    <row r="191" spans="1:19" hidden="1">
      <c r="A191" s="54">
        <v>200</v>
      </c>
      <c r="B191" s="55" t="s">
        <v>2</v>
      </c>
      <c r="C191" s="55"/>
      <c r="D191" s="56">
        <v>2</v>
      </c>
      <c r="E191" s="57" t="s">
        <v>10</v>
      </c>
      <c r="F191" s="57" t="s">
        <v>11</v>
      </c>
      <c r="G191" s="57"/>
      <c r="H191" s="60">
        <v>439117</v>
      </c>
      <c r="I191" s="59">
        <v>42836</v>
      </c>
      <c r="J191" s="60">
        <v>18</v>
      </c>
      <c r="K191" s="65"/>
      <c r="L191" s="61">
        <f t="shared" si="7"/>
        <v>-18</v>
      </c>
      <c r="M191" s="67">
        <v>447402</v>
      </c>
      <c r="N191" s="68">
        <v>42836</v>
      </c>
      <c r="O191" s="60">
        <v>4</v>
      </c>
      <c r="P191" s="65"/>
      <c r="Q191" s="61">
        <f t="shared" si="6"/>
        <v>-4</v>
      </c>
      <c r="R191" s="110"/>
      <c r="S191" s="110" t="s">
        <v>324</v>
      </c>
    </row>
    <row r="192" spans="1:19" hidden="1">
      <c r="A192" s="54">
        <v>201</v>
      </c>
      <c r="B192" s="55" t="s">
        <v>2</v>
      </c>
      <c r="C192" s="55"/>
      <c r="D192" s="56">
        <v>3</v>
      </c>
      <c r="E192" s="57" t="s">
        <v>286</v>
      </c>
      <c r="F192" s="57"/>
      <c r="G192" s="57"/>
      <c r="H192" s="60">
        <v>563257</v>
      </c>
      <c r="I192" s="59">
        <v>42836</v>
      </c>
      <c r="J192" s="60">
        <v>0</v>
      </c>
      <c r="K192" s="60">
        <v>0</v>
      </c>
      <c r="L192" s="61">
        <f t="shared" si="7"/>
        <v>0</v>
      </c>
      <c r="M192" s="60">
        <v>563256</v>
      </c>
      <c r="N192" s="66">
        <v>42836</v>
      </c>
      <c r="O192" s="60">
        <v>0</v>
      </c>
      <c r="P192" s="60">
        <v>0</v>
      </c>
      <c r="Q192" s="61">
        <f t="shared" si="6"/>
        <v>0</v>
      </c>
      <c r="R192" s="63"/>
      <c r="S192" s="63">
        <v>0</v>
      </c>
    </row>
    <row r="193" spans="1:19" hidden="1">
      <c r="A193" s="54">
        <v>202</v>
      </c>
      <c r="B193" s="55" t="s">
        <v>2</v>
      </c>
      <c r="C193" s="55"/>
      <c r="D193" s="56">
        <v>3</v>
      </c>
      <c r="E193" s="57" t="s">
        <v>12</v>
      </c>
      <c r="F193" s="57"/>
      <c r="G193" s="57"/>
      <c r="H193" s="60">
        <v>563247</v>
      </c>
      <c r="I193" s="59">
        <v>42836</v>
      </c>
      <c r="J193" s="64">
        <v>4</v>
      </c>
      <c r="K193" s="65"/>
      <c r="L193" s="61">
        <f t="shared" si="7"/>
        <v>-4</v>
      </c>
      <c r="M193" s="60">
        <v>563251</v>
      </c>
      <c r="N193" s="62">
        <v>42836</v>
      </c>
      <c r="O193" s="64">
        <v>1</v>
      </c>
      <c r="P193" s="65"/>
      <c r="Q193" s="61">
        <f t="shared" si="6"/>
        <v>-1</v>
      </c>
      <c r="R193" s="63"/>
      <c r="S193" s="63">
        <v>0</v>
      </c>
    </row>
    <row r="194" spans="1:19" hidden="1">
      <c r="A194" s="54">
        <v>205</v>
      </c>
      <c r="B194" s="55" t="s">
        <v>2</v>
      </c>
      <c r="C194" s="55"/>
      <c r="D194" s="56">
        <v>3</v>
      </c>
      <c r="E194" s="57" t="s">
        <v>13</v>
      </c>
      <c r="F194" s="57" t="s">
        <v>14</v>
      </c>
      <c r="G194" s="57"/>
      <c r="H194" s="60">
        <v>438462</v>
      </c>
      <c r="I194" s="59">
        <v>42836</v>
      </c>
      <c r="J194" s="64">
        <v>9</v>
      </c>
      <c r="K194" s="65"/>
      <c r="L194" s="61">
        <f t="shared" si="7"/>
        <v>-9</v>
      </c>
      <c r="M194" s="60">
        <v>438469</v>
      </c>
      <c r="N194" s="62">
        <v>42836</v>
      </c>
      <c r="O194" s="64">
        <v>3</v>
      </c>
      <c r="P194" s="65"/>
      <c r="Q194" s="61">
        <f t="shared" si="6"/>
        <v>-3</v>
      </c>
      <c r="R194" s="63"/>
      <c r="S194" s="110" t="s">
        <v>317</v>
      </c>
    </row>
    <row r="195" spans="1:19">
      <c r="A195" s="54">
        <v>206</v>
      </c>
      <c r="B195" s="55" t="s">
        <v>2</v>
      </c>
      <c r="C195" s="55"/>
      <c r="D195" s="56">
        <v>3</v>
      </c>
      <c r="E195" s="57" t="s">
        <v>146</v>
      </c>
      <c r="F195" s="57"/>
      <c r="G195" s="57"/>
      <c r="H195" s="60">
        <v>438463</v>
      </c>
      <c r="I195" s="59">
        <v>42836</v>
      </c>
      <c r="J195" s="60"/>
      <c r="K195" s="60"/>
      <c r="L195" s="61">
        <f t="shared" si="7"/>
        <v>0</v>
      </c>
      <c r="M195" s="60">
        <v>438472</v>
      </c>
      <c r="N195" s="62">
        <v>42836</v>
      </c>
      <c r="O195" s="60"/>
      <c r="P195" s="60"/>
      <c r="Q195" s="61">
        <f t="shared" si="6"/>
        <v>0</v>
      </c>
      <c r="R195" s="63"/>
      <c r="S195" s="63">
        <v>0</v>
      </c>
    </row>
    <row r="196" spans="1:19" hidden="1">
      <c r="A196" s="54">
        <v>207</v>
      </c>
      <c r="B196" s="55" t="s">
        <v>2</v>
      </c>
      <c r="C196" s="55"/>
      <c r="D196" s="56">
        <v>3</v>
      </c>
      <c r="E196" s="57" t="s">
        <v>15</v>
      </c>
      <c r="F196" s="57" t="s">
        <v>16</v>
      </c>
      <c r="G196" s="57"/>
      <c r="H196" s="60">
        <v>448783</v>
      </c>
      <c r="I196" s="59">
        <v>42836</v>
      </c>
      <c r="J196" s="60">
        <v>7</v>
      </c>
      <c r="K196" s="60">
        <v>7</v>
      </c>
      <c r="L196" s="61">
        <f t="shared" si="7"/>
        <v>0</v>
      </c>
      <c r="M196" s="67">
        <v>433060</v>
      </c>
      <c r="N196" s="68">
        <v>42836</v>
      </c>
      <c r="O196" s="60">
        <v>2</v>
      </c>
      <c r="P196" s="60">
        <v>2</v>
      </c>
      <c r="Q196" s="61">
        <f t="shared" si="6"/>
        <v>0</v>
      </c>
      <c r="R196" s="110"/>
      <c r="S196" s="110" t="s">
        <v>316</v>
      </c>
    </row>
    <row r="197" spans="1:19" hidden="1">
      <c r="A197" s="54">
        <v>208</v>
      </c>
      <c r="B197" s="55" t="s">
        <v>2</v>
      </c>
      <c r="C197" s="55"/>
      <c r="D197" s="56">
        <v>3</v>
      </c>
      <c r="E197" s="57" t="s">
        <v>17</v>
      </c>
      <c r="F197" s="57" t="s">
        <v>18</v>
      </c>
      <c r="G197" s="57"/>
      <c r="H197" s="60">
        <v>433323</v>
      </c>
      <c r="I197" s="59">
        <v>42836</v>
      </c>
      <c r="J197" s="64">
        <v>19</v>
      </c>
      <c r="K197" s="65"/>
      <c r="L197" s="61">
        <f>K197-J197</f>
        <v>-19</v>
      </c>
      <c r="M197" s="60">
        <v>438476</v>
      </c>
      <c r="N197" s="62">
        <v>42836</v>
      </c>
      <c r="O197" s="64">
        <v>6</v>
      </c>
      <c r="P197" s="65"/>
      <c r="Q197" s="61">
        <f t="shared" si="6"/>
        <v>-6</v>
      </c>
      <c r="R197" s="62"/>
      <c r="S197" s="111" t="s">
        <v>275</v>
      </c>
    </row>
    <row r="198" spans="1:19" hidden="1">
      <c r="A198" s="54">
        <v>210</v>
      </c>
      <c r="B198" s="55" t="s">
        <v>2</v>
      </c>
      <c r="C198" s="55"/>
      <c r="D198" s="56">
        <v>4</v>
      </c>
      <c r="E198" s="57" t="s">
        <v>157</v>
      </c>
      <c r="F198" s="57"/>
      <c r="G198" s="57"/>
      <c r="H198" s="60">
        <v>438466</v>
      </c>
      <c r="I198" s="59">
        <v>42836</v>
      </c>
      <c r="J198" s="60">
        <v>42</v>
      </c>
      <c r="K198" s="65"/>
      <c r="L198" s="61">
        <f t="shared" si="7"/>
        <v>-42</v>
      </c>
      <c r="M198" s="86">
        <v>438478</v>
      </c>
      <c r="N198" s="89">
        <v>42836</v>
      </c>
      <c r="O198" s="60">
        <v>47</v>
      </c>
      <c r="P198" s="65"/>
      <c r="Q198" s="61">
        <f t="shared" si="6"/>
        <v>-47</v>
      </c>
      <c r="R198" s="63"/>
      <c r="S198" s="63">
        <v>0</v>
      </c>
    </row>
    <row r="199" spans="1:19" hidden="1">
      <c r="A199" s="54">
        <v>211</v>
      </c>
      <c r="B199" s="55" t="s">
        <v>2</v>
      </c>
      <c r="C199" s="55"/>
      <c r="D199" s="56">
        <v>4</v>
      </c>
      <c r="E199" s="57" t="s">
        <v>243</v>
      </c>
      <c r="F199" s="57"/>
      <c r="G199" s="57"/>
      <c r="H199" s="60">
        <v>438473</v>
      </c>
      <c r="I199" s="59">
        <v>42836</v>
      </c>
      <c r="J199" s="60">
        <v>14</v>
      </c>
      <c r="K199" s="65"/>
      <c r="L199" s="61">
        <f t="shared" si="7"/>
        <v>-14</v>
      </c>
      <c r="M199" s="60">
        <v>433327</v>
      </c>
      <c r="N199" s="62">
        <v>42836</v>
      </c>
      <c r="O199" s="60">
        <v>9</v>
      </c>
      <c r="P199" s="65"/>
      <c r="Q199" s="61">
        <f t="shared" si="6"/>
        <v>-9</v>
      </c>
      <c r="R199" s="63"/>
      <c r="S199" s="63">
        <v>0</v>
      </c>
    </row>
    <row r="200" spans="1:19" hidden="1">
      <c r="A200" s="54">
        <v>212</v>
      </c>
      <c r="B200" s="55" t="s">
        <v>2</v>
      </c>
      <c r="C200" s="55"/>
      <c r="D200" s="56">
        <v>4</v>
      </c>
      <c r="E200" s="57" t="s">
        <v>19</v>
      </c>
      <c r="F200" s="57" t="s">
        <v>20</v>
      </c>
      <c r="G200" s="57"/>
      <c r="H200" s="60">
        <v>438467</v>
      </c>
      <c r="I200" s="59">
        <v>42836</v>
      </c>
      <c r="J200" s="65">
        <v>21</v>
      </c>
      <c r="K200" s="65"/>
      <c r="L200" s="61">
        <f t="shared" si="7"/>
        <v>-21</v>
      </c>
      <c r="M200" s="60">
        <v>433331</v>
      </c>
      <c r="N200" s="62">
        <v>42836</v>
      </c>
      <c r="O200" s="65">
        <v>12</v>
      </c>
      <c r="P200" s="65"/>
      <c r="Q200" s="61">
        <f t="shared" si="6"/>
        <v>-12</v>
      </c>
      <c r="R200" s="63"/>
      <c r="S200" s="63">
        <v>0</v>
      </c>
    </row>
    <row r="201" spans="1:19" hidden="1">
      <c r="A201" s="54">
        <v>213</v>
      </c>
      <c r="B201" s="55" t="s">
        <v>2</v>
      </c>
      <c r="C201" s="55"/>
      <c r="D201" s="56">
        <v>4</v>
      </c>
      <c r="E201" s="57" t="s">
        <v>21</v>
      </c>
      <c r="F201" s="57" t="s">
        <v>22</v>
      </c>
      <c r="G201" s="57"/>
      <c r="H201" s="60">
        <v>438468</v>
      </c>
      <c r="I201" s="59">
        <v>42836</v>
      </c>
      <c r="J201" s="65">
        <v>10</v>
      </c>
      <c r="K201" s="65"/>
      <c r="L201" s="61">
        <f t="shared" si="7"/>
        <v>-10</v>
      </c>
      <c r="M201" s="60">
        <v>433321</v>
      </c>
      <c r="N201" s="62">
        <v>42836</v>
      </c>
      <c r="O201" s="65">
        <v>3</v>
      </c>
      <c r="P201" s="65"/>
      <c r="Q201" s="61">
        <f t="shared" si="6"/>
        <v>-3</v>
      </c>
      <c r="R201" s="110"/>
      <c r="S201" s="110" t="s">
        <v>349</v>
      </c>
    </row>
    <row r="202" spans="1:19">
      <c r="A202" s="54">
        <v>214</v>
      </c>
      <c r="B202" s="55" t="s">
        <v>2</v>
      </c>
      <c r="C202" s="55"/>
      <c r="D202" s="56">
        <v>4</v>
      </c>
      <c r="E202" s="57" t="s">
        <v>146</v>
      </c>
      <c r="F202" s="57"/>
      <c r="G202" s="57"/>
      <c r="H202" s="60">
        <v>438461</v>
      </c>
      <c r="I202" s="59">
        <v>42836</v>
      </c>
      <c r="J202" s="60"/>
      <c r="K202" s="60"/>
      <c r="L202" s="61">
        <f t="shared" si="7"/>
        <v>0</v>
      </c>
      <c r="M202" s="60">
        <v>433322</v>
      </c>
      <c r="N202" s="62">
        <v>42836</v>
      </c>
      <c r="O202" s="60"/>
      <c r="P202" s="60"/>
      <c r="Q202" s="61">
        <f t="shared" si="6"/>
        <v>0</v>
      </c>
      <c r="R202" s="63"/>
      <c r="S202" s="63">
        <v>0</v>
      </c>
    </row>
    <row r="203" spans="1:19" hidden="1">
      <c r="A203" s="54">
        <v>215</v>
      </c>
      <c r="B203" s="55" t="s">
        <v>2</v>
      </c>
      <c r="C203" s="55"/>
      <c r="D203" s="56">
        <v>4</v>
      </c>
      <c r="E203" s="57" t="s">
        <v>23</v>
      </c>
      <c r="F203" s="57" t="s">
        <v>24</v>
      </c>
      <c r="G203" s="57"/>
      <c r="H203" s="60">
        <v>433047</v>
      </c>
      <c r="I203" s="59">
        <v>42836</v>
      </c>
      <c r="J203" s="65">
        <v>12</v>
      </c>
      <c r="K203" s="65"/>
      <c r="L203" s="61">
        <f t="shared" si="7"/>
        <v>-12</v>
      </c>
      <c r="M203" s="60">
        <v>448795</v>
      </c>
      <c r="N203" s="62">
        <v>42836</v>
      </c>
      <c r="O203" s="65">
        <v>7</v>
      </c>
      <c r="P203" s="65"/>
      <c r="Q203" s="61">
        <f t="shared" si="6"/>
        <v>-7</v>
      </c>
      <c r="R203" s="63"/>
      <c r="S203" s="63">
        <v>0</v>
      </c>
    </row>
    <row r="204" spans="1:19">
      <c r="A204" s="54">
        <v>216</v>
      </c>
      <c r="B204" s="55" t="s">
        <v>2</v>
      </c>
      <c r="C204" s="55"/>
      <c r="D204" s="56">
        <v>4</v>
      </c>
      <c r="E204" s="57" t="s">
        <v>146</v>
      </c>
      <c r="F204" s="57"/>
      <c r="G204" s="57"/>
      <c r="H204" s="60">
        <v>438474</v>
      </c>
      <c r="I204" s="59">
        <v>42836</v>
      </c>
      <c r="J204" s="60"/>
      <c r="K204" s="60"/>
      <c r="L204" s="61">
        <f t="shared" si="7"/>
        <v>0</v>
      </c>
      <c r="M204" s="60">
        <v>438477</v>
      </c>
      <c r="N204" s="62">
        <v>42836</v>
      </c>
      <c r="O204" s="60"/>
      <c r="P204" s="60"/>
      <c r="Q204" s="61">
        <f t="shared" si="6"/>
        <v>0</v>
      </c>
      <c r="R204" s="63"/>
      <c r="S204" s="63">
        <v>0</v>
      </c>
    </row>
    <row r="205" spans="1:19" hidden="1">
      <c r="A205" s="54">
        <v>217</v>
      </c>
      <c r="B205" s="55" t="s">
        <v>2</v>
      </c>
      <c r="C205" s="55"/>
      <c r="D205" s="56">
        <v>5</v>
      </c>
      <c r="E205" s="57" t="s">
        <v>244</v>
      </c>
      <c r="F205" s="57"/>
      <c r="G205" s="57"/>
      <c r="H205" s="60">
        <v>431053</v>
      </c>
      <c r="I205" s="59">
        <v>42836</v>
      </c>
      <c r="J205" s="60">
        <v>6</v>
      </c>
      <c r="K205" s="60">
        <v>7</v>
      </c>
      <c r="L205" s="61">
        <f t="shared" si="7"/>
        <v>1</v>
      </c>
      <c r="M205" s="60">
        <v>431042</v>
      </c>
      <c r="N205" s="62">
        <v>42836</v>
      </c>
      <c r="O205" s="60">
        <v>0</v>
      </c>
      <c r="P205" s="60">
        <v>0</v>
      </c>
      <c r="Q205" s="61">
        <f t="shared" si="6"/>
        <v>0</v>
      </c>
      <c r="R205" s="63"/>
      <c r="S205" s="63">
        <v>0</v>
      </c>
    </row>
    <row r="206" spans="1:19">
      <c r="A206" s="54">
        <v>218</v>
      </c>
      <c r="B206" s="55" t="s">
        <v>2</v>
      </c>
      <c r="C206" s="55"/>
      <c r="D206" s="56">
        <v>5</v>
      </c>
      <c r="E206" s="57" t="s">
        <v>146</v>
      </c>
      <c r="F206" s="57"/>
      <c r="G206" s="57"/>
      <c r="H206" s="60">
        <v>431041</v>
      </c>
      <c r="I206" s="59">
        <v>42836</v>
      </c>
      <c r="J206" s="60"/>
      <c r="K206" s="60"/>
      <c r="L206" s="61">
        <f t="shared" si="7"/>
        <v>0</v>
      </c>
      <c r="M206" s="60">
        <v>431051</v>
      </c>
      <c r="N206" s="62">
        <v>42836</v>
      </c>
      <c r="O206" s="60"/>
      <c r="P206" s="60"/>
      <c r="Q206" s="61">
        <f t="shared" si="6"/>
        <v>0</v>
      </c>
      <c r="R206" s="63"/>
      <c r="S206" s="63">
        <v>0</v>
      </c>
    </row>
    <row r="207" spans="1:19" hidden="1">
      <c r="A207" s="54">
        <v>220</v>
      </c>
      <c r="B207" s="55" t="s">
        <v>2</v>
      </c>
      <c r="C207" s="55"/>
      <c r="D207" s="56">
        <v>5</v>
      </c>
      <c r="E207" s="57" t="s">
        <v>245</v>
      </c>
      <c r="F207" s="57"/>
      <c r="G207" s="57"/>
      <c r="H207" s="60">
        <v>563254</v>
      </c>
      <c r="I207" s="59">
        <v>42836</v>
      </c>
      <c r="J207" s="60">
        <v>36</v>
      </c>
      <c r="K207" s="65"/>
      <c r="L207" s="61">
        <f t="shared" si="7"/>
        <v>-36</v>
      </c>
      <c r="M207" s="60">
        <v>563249</v>
      </c>
      <c r="N207" s="62">
        <v>42836</v>
      </c>
      <c r="O207" s="60">
        <v>41</v>
      </c>
      <c r="P207" s="65"/>
      <c r="Q207" s="61">
        <f t="shared" si="6"/>
        <v>-41</v>
      </c>
      <c r="R207" s="63"/>
      <c r="S207" s="63">
        <v>0</v>
      </c>
    </row>
    <row r="208" spans="1:19" hidden="1">
      <c r="A208" s="54">
        <v>221</v>
      </c>
      <c r="B208" s="55" t="s">
        <v>2</v>
      </c>
      <c r="C208" s="55"/>
      <c r="D208" s="56">
        <v>5</v>
      </c>
      <c r="E208" s="57" t="s">
        <v>25</v>
      </c>
      <c r="F208" s="57" t="s">
        <v>26</v>
      </c>
      <c r="G208" s="57"/>
      <c r="H208" s="60">
        <v>563245</v>
      </c>
      <c r="I208" s="59">
        <v>42836</v>
      </c>
      <c r="J208" s="60">
        <v>5</v>
      </c>
      <c r="K208" s="65"/>
      <c r="L208" s="61">
        <f t="shared" si="7"/>
        <v>-5</v>
      </c>
      <c r="M208" s="65">
        <v>563248</v>
      </c>
      <c r="N208" s="66">
        <v>42836</v>
      </c>
      <c r="O208" s="60">
        <v>3</v>
      </c>
      <c r="P208" s="65"/>
      <c r="Q208" s="61">
        <f t="shared" si="6"/>
        <v>-3</v>
      </c>
      <c r="R208" s="110"/>
      <c r="S208" s="110"/>
    </row>
    <row r="209" spans="1:19" hidden="1">
      <c r="A209" s="54">
        <v>222</v>
      </c>
      <c r="B209" s="55" t="s">
        <v>2</v>
      </c>
      <c r="C209" s="55"/>
      <c r="D209" s="56">
        <v>5</v>
      </c>
      <c r="E209" s="57" t="s">
        <v>246</v>
      </c>
      <c r="F209" s="57"/>
      <c r="G209" s="57"/>
      <c r="H209" s="60">
        <v>563258</v>
      </c>
      <c r="I209" s="59">
        <v>42836</v>
      </c>
      <c r="J209" s="65">
        <v>5</v>
      </c>
      <c r="K209" s="65"/>
      <c r="L209" s="61">
        <f t="shared" si="7"/>
        <v>-5</v>
      </c>
      <c r="M209" s="60">
        <v>563244</v>
      </c>
      <c r="N209" s="62">
        <v>42836</v>
      </c>
      <c r="O209" s="65">
        <v>1</v>
      </c>
      <c r="P209" s="65"/>
      <c r="Q209" s="61">
        <f t="shared" si="6"/>
        <v>-1</v>
      </c>
      <c r="R209" s="110"/>
      <c r="S209" s="110" t="s">
        <v>269</v>
      </c>
    </row>
    <row r="210" spans="1:19" hidden="1">
      <c r="A210" s="54">
        <v>223</v>
      </c>
      <c r="B210" s="55" t="s">
        <v>2</v>
      </c>
      <c r="C210" s="55"/>
      <c r="D210" s="56">
        <v>5</v>
      </c>
      <c r="E210" s="57" t="s">
        <v>27</v>
      </c>
      <c r="F210" s="57" t="s">
        <v>24</v>
      </c>
      <c r="G210" s="57"/>
      <c r="H210" s="60">
        <v>563903</v>
      </c>
      <c r="I210" s="59">
        <v>42836</v>
      </c>
      <c r="J210" s="60">
        <v>9</v>
      </c>
      <c r="K210" s="65"/>
      <c r="L210" s="61">
        <f t="shared" si="7"/>
        <v>-9</v>
      </c>
      <c r="M210" s="60">
        <v>563933</v>
      </c>
      <c r="N210" s="62">
        <v>42836</v>
      </c>
      <c r="O210" s="60">
        <v>3</v>
      </c>
      <c r="P210" s="65"/>
      <c r="Q210" s="61">
        <f t="shared" si="6"/>
        <v>-3</v>
      </c>
      <c r="R210" s="62"/>
      <c r="S210" s="111" t="s">
        <v>343</v>
      </c>
    </row>
    <row r="211" spans="1:19" hidden="1">
      <c r="A211" s="54">
        <v>224</v>
      </c>
      <c r="B211" s="55" t="s">
        <v>2</v>
      </c>
      <c r="C211" s="55"/>
      <c r="D211" s="56">
        <v>5</v>
      </c>
      <c r="E211" s="57" t="s">
        <v>28</v>
      </c>
      <c r="F211" s="57" t="s">
        <v>29</v>
      </c>
      <c r="G211" s="57"/>
      <c r="H211" s="60">
        <v>563941</v>
      </c>
      <c r="I211" s="59">
        <v>42836</v>
      </c>
      <c r="J211" s="60">
        <v>22</v>
      </c>
      <c r="K211" s="60">
        <v>23</v>
      </c>
      <c r="L211" s="61">
        <f t="shared" si="7"/>
        <v>1</v>
      </c>
      <c r="M211" s="60">
        <v>563936</v>
      </c>
      <c r="N211" s="62">
        <v>42836</v>
      </c>
      <c r="O211" s="60">
        <v>5</v>
      </c>
      <c r="P211" s="60">
        <v>6</v>
      </c>
      <c r="Q211" s="61">
        <f t="shared" si="6"/>
        <v>1</v>
      </c>
      <c r="R211" s="63"/>
      <c r="S211" s="63">
        <v>0</v>
      </c>
    </row>
    <row r="212" spans="1:19" hidden="1">
      <c r="A212" s="54">
        <v>225</v>
      </c>
      <c r="B212" s="55" t="s">
        <v>2</v>
      </c>
      <c r="C212" s="55"/>
      <c r="D212" s="56">
        <v>6</v>
      </c>
      <c r="E212" s="57" t="s">
        <v>30</v>
      </c>
      <c r="F212" s="57" t="s">
        <v>31</v>
      </c>
      <c r="G212" s="57"/>
      <c r="H212" s="60">
        <v>563942</v>
      </c>
      <c r="I212" s="59">
        <v>42836</v>
      </c>
      <c r="J212" s="60"/>
      <c r="K212" s="60"/>
      <c r="L212" s="61">
        <f t="shared" si="7"/>
        <v>0</v>
      </c>
      <c r="M212" s="60">
        <v>563931</v>
      </c>
      <c r="N212" s="62">
        <v>42836</v>
      </c>
      <c r="O212" s="60"/>
      <c r="P212" s="60"/>
      <c r="Q212" s="61">
        <f t="shared" si="6"/>
        <v>0</v>
      </c>
      <c r="R212" s="63"/>
      <c r="S212" s="63">
        <v>0</v>
      </c>
    </row>
    <row r="213" spans="1:19" hidden="1">
      <c r="A213" s="54">
        <v>226</v>
      </c>
      <c r="B213" s="55" t="s">
        <v>2</v>
      </c>
      <c r="C213" s="55"/>
      <c r="D213" s="56">
        <v>6</v>
      </c>
      <c r="E213" s="57" t="s">
        <v>158</v>
      </c>
      <c r="F213" s="57"/>
      <c r="G213" s="57"/>
      <c r="H213" s="60">
        <v>563902</v>
      </c>
      <c r="I213" s="59">
        <v>42836</v>
      </c>
      <c r="J213" s="64">
        <v>16</v>
      </c>
      <c r="K213" s="65">
        <v>16</v>
      </c>
      <c r="L213" s="61">
        <f t="shared" si="7"/>
        <v>0</v>
      </c>
      <c r="M213" s="60">
        <v>563937</v>
      </c>
      <c r="N213" s="62">
        <v>42836</v>
      </c>
      <c r="O213" s="64">
        <v>2</v>
      </c>
      <c r="P213" s="65">
        <v>4</v>
      </c>
      <c r="Q213" s="61">
        <f t="shared" si="6"/>
        <v>2</v>
      </c>
      <c r="R213" s="63"/>
      <c r="S213" s="110"/>
    </row>
    <row r="214" spans="1:19" hidden="1">
      <c r="A214" s="54">
        <v>227</v>
      </c>
      <c r="B214" s="55" t="s">
        <v>2</v>
      </c>
      <c r="C214" s="55"/>
      <c r="D214" s="56">
        <v>6</v>
      </c>
      <c r="E214" s="57" t="s">
        <v>159</v>
      </c>
      <c r="F214" s="57" t="s">
        <v>32</v>
      </c>
      <c r="G214" s="57"/>
      <c r="H214" s="60">
        <v>563901</v>
      </c>
      <c r="I214" s="59">
        <v>42836</v>
      </c>
      <c r="J214" s="60">
        <v>17</v>
      </c>
      <c r="K214" s="65"/>
      <c r="L214" s="61">
        <f t="shared" si="7"/>
        <v>-17</v>
      </c>
      <c r="M214" s="60">
        <v>563932</v>
      </c>
      <c r="N214" s="62">
        <v>42836</v>
      </c>
      <c r="O214" s="60">
        <v>5</v>
      </c>
      <c r="P214" s="65"/>
      <c r="Q214" s="61">
        <f t="shared" si="6"/>
        <v>-5</v>
      </c>
      <c r="R214" s="111"/>
      <c r="S214" s="111"/>
    </row>
    <row r="215" spans="1:19" hidden="1">
      <c r="A215" s="54">
        <v>228</v>
      </c>
      <c r="B215" s="55" t="s">
        <v>2</v>
      </c>
      <c r="C215" s="55"/>
      <c r="D215" s="56">
        <v>6</v>
      </c>
      <c r="E215" s="57" t="s">
        <v>33</v>
      </c>
      <c r="F215" s="57" t="s">
        <v>34</v>
      </c>
      <c r="G215" s="57"/>
      <c r="H215" s="60">
        <v>563944</v>
      </c>
      <c r="I215" s="59">
        <v>42836</v>
      </c>
      <c r="J215" s="60">
        <v>12</v>
      </c>
      <c r="K215" s="60">
        <v>13</v>
      </c>
      <c r="L215" s="61">
        <f t="shared" si="7"/>
        <v>1</v>
      </c>
      <c r="M215" s="60">
        <v>563938</v>
      </c>
      <c r="N215" s="62">
        <v>42836</v>
      </c>
      <c r="O215" s="60">
        <v>2</v>
      </c>
      <c r="P215" s="60">
        <v>2</v>
      </c>
      <c r="Q215" s="61">
        <f t="shared" si="6"/>
        <v>0</v>
      </c>
      <c r="R215" s="63"/>
      <c r="S215" s="63">
        <v>0</v>
      </c>
    </row>
    <row r="216" spans="1:19" hidden="1">
      <c r="A216" s="54">
        <v>229</v>
      </c>
      <c r="B216" s="55" t="s">
        <v>2</v>
      </c>
      <c r="C216" s="55"/>
      <c r="D216" s="56">
        <v>6</v>
      </c>
      <c r="E216" s="57" t="s">
        <v>35</v>
      </c>
      <c r="F216" s="57"/>
      <c r="G216" s="57"/>
      <c r="H216" s="60">
        <v>563943</v>
      </c>
      <c r="I216" s="59">
        <v>42836</v>
      </c>
      <c r="J216" s="60">
        <v>10</v>
      </c>
      <c r="K216" s="65"/>
      <c r="L216" s="61">
        <f t="shared" si="7"/>
        <v>-10</v>
      </c>
      <c r="M216" s="60">
        <v>563905</v>
      </c>
      <c r="N216" s="62">
        <v>42836</v>
      </c>
      <c r="O216" s="60">
        <v>2</v>
      </c>
      <c r="P216" s="65"/>
      <c r="Q216" s="61">
        <f t="shared" si="6"/>
        <v>-2</v>
      </c>
      <c r="R216" s="63"/>
      <c r="S216" s="63">
        <v>0</v>
      </c>
    </row>
    <row r="217" spans="1:19" hidden="1">
      <c r="A217" s="54">
        <v>230</v>
      </c>
      <c r="B217" s="55" t="s">
        <v>2</v>
      </c>
      <c r="C217" s="55"/>
      <c r="D217" s="56">
        <v>6</v>
      </c>
      <c r="E217" s="10" t="s">
        <v>277</v>
      </c>
      <c r="F217" s="57"/>
      <c r="G217" s="57"/>
      <c r="H217" s="238">
        <v>563935</v>
      </c>
      <c r="I217" s="59">
        <v>42836</v>
      </c>
      <c r="J217" s="60">
        <v>10</v>
      </c>
      <c r="K217" s="60">
        <v>10</v>
      </c>
      <c r="L217" s="61">
        <f t="shared" si="7"/>
        <v>0</v>
      </c>
      <c r="M217" s="238">
        <v>563904</v>
      </c>
      <c r="N217" s="62">
        <v>42836</v>
      </c>
      <c r="O217" s="60">
        <v>7</v>
      </c>
      <c r="P217" s="60">
        <v>8</v>
      </c>
      <c r="Q217" s="61">
        <f t="shared" si="6"/>
        <v>1</v>
      </c>
      <c r="R217" s="7"/>
      <c r="S217" s="7" t="s">
        <v>384</v>
      </c>
    </row>
    <row r="218" spans="1:19" hidden="1">
      <c r="A218" s="54">
        <v>231</v>
      </c>
      <c r="B218" s="55" t="s">
        <v>2</v>
      </c>
      <c r="C218" s="55"/>
      <c r="D218" s="56">
        <v>6</v>
      </c>
      <c r="E218" s="57" t="s">
        <v>36</v>
      </c>
      <c r="F218" s="57" t="s">
        <v>37</v>
      </c>
      <c r="G218" s="57"/>
      <c r="H218" s="60">
        <v>563940</v>
      </c>
      <c r="I218" s="59">
        <v>42836</v>
      </c>
      <c r="J218" s="60">
        <v>6</v>
      </c>
      <c r="K218" s="60">
        <v>9</v>
      </c>
      <c r="L218" s="61">
        <f t="shared" si="7"/>
        <v>3</v>
      </c>
      <c r="M218" s="60">
        <v>563939</v>
      </c>
      <c r="N218" s="62">
        <v>42836</v>
      </c>
      <c r="O218" s="60">
        <v>1</v>
      </c>
      <c r="P218" s="60">
        <v>2</v>
      </c>
      <c r="Q218" s="61">
        <f t="shared" si="6"/>
        <v>1</v>
      </c>
      <c r="R218" s="63"/>
      <c r="S218" s="63">
        <v>0</v>
      </c>
    </row>
    <row r="219" spans="1:19" hidden="1">
      <c r="A219" s="54">
        <v>232</v>
      </c>
      <c r="B219" s="55" t="s">
        <v>2</v>
      </c>
      <c r="C219" s="55"/>
      <c r="D219" s="56">
        <v>6</v>
      </c>
      <c r="E219" s="57" t="s">
        <v>38</v>
      </c>
      <c r="F219" s="57" t="s">
        <v>39</v>
      </c>
      <c r="G219" s="57"/>
      <c r="H219" s="60">
        <v>563945</v>
      </c>
      <c r="I219" s="59">
        <v>42836</v>
      </c>
      <c r="J219" s="60">
        <v>3</v>
      </c>
      <c r="K219" s="65"/>
      <c r="L219" s="61">
        <f t="shared" si="7"/>
        <v>-3</v>
      </c>
      <c r="M219" s="60">
        <v>563934</v>
      </c>
      <c r="N219" s="62">
        <v>42836</v>
      </c>
      <c r="O219" s="60">
        <v>8</v>
      </c>
      <c r="P219" s="65"/>
      <c r="Q219" s="61">
        <f t="shared" si="6"/>
        <v>-8</v>
      </c>
      <c r="R219" s="63"/>
      <c r="S219" s="63">
        <v>0</v>
      </c>
    </row>
    <row r="220" spans="1:19">
      <c r="A220" s="54">
        <v>234</v>
      </c>
      <c r="B220" s="55" t="s">
        <v>2</v>
      </c>
      <c r="C220" s="55"/>
      <c r="D220" s="56">
        <v>7</v>
      </c>
      <c r="E220" s="57" t="s">
        <v>146</v>
      </c>
      <c r="F220" s="57"/>
      <c r="G220" s="57"/>
      <c r="H220" s="60">
        <v>431050</v>
      </c>
      <c r="I220" s="59">
        <v>42836</v>
      </c>
      <c r="J220" s="60"/>
      <c r="K220" s="60"/>
      <c r="L220" s="61">
        <f t="shared" si="7"/>
        <v>0</v>
      </c>
      <c r="M220" s="60">
        <v>431060</v>
      </c>
      <c r="N220" s="62">
        <v>42836</v>
      </c>
      <c r="O220" s="60"/>
      <c r="P220" s="60"/>
      <c r="Q220" s="61">
        <f t="shared" si="6"/>
        <v>0</v>
      </c>
      <c r="R220" s="63"/>
      <c r="S220" s="63">
        <v>0</v>
      </c>
    </row>
    <row r="221" spans="1:19" hidden="1">
      <c r="A221" s="54">
        <v>236</v>
      </c>
      <c r="B221" s="55" t="s">
        <v>2</v>
      </c>
      <c r="C221" s="55"/>
      <c r="D221" s="56">
        <v>7</v>
      </c>
      <c r="E221" s="57" t="s">
        <v>40</v>
      </c>
      <c r="F221" s="57" t="s">
        <v>41</v>
      </c>
      <c r="G221" s="57"/>
      <c r="H221" s="60">
        <v>431048</v>
      </c>
      <c r="I221" s="59">
        <v>42836</v>
      </c>
      <c r="J221" s="64">
        <v>14</v>
      </c>
      <c r="K221" s="65"/>
      <c r="L221" s="61">
        <f t="shared" si="7"/>
        <v>-14</v>
      </c>
      <c r="M221" s="60">
        <v>431054</v>
      </c>
      <c r="N221" s="62">
        <v>42836</v>
      </c>
      <c r="O221" s="64">
        <v>6</v>
      </c>
      <c r="P221" s="65"/>
      <c r="Q221" s="61">
        <f t="shared" si="6"/>
        <v>-6</v>
      </c>
      <c r="R221" s="111"/>
      <c r="S221" s="111"/>
    </row>
    <row r="222" spans="1:19" hidden="1">
      <c r="A222" s="54">
        <v>237</v>
      </c>
      <c r="B222" s="55" t="s">
        <v>2</v>
      </c>
      <c r="C222" s="55"/>
      <c r="D222" s="56">
        <v>7</v>
      </c>
      <c r="E222" s="57" t="s">
        <v>42</v>
      </c>
      <c r="F222" s="57" t="s">
        <v>43</v>
      </c>
      <c r="G222" s="57"/>
      <c r="H222" s="60">
        <v>431044</v>
      </c>
      <c r="I222" s="59">
        <v>42836</v>
      </c>
      <c r="J222" s="65">
        <v>21</v>
      </c>
      <c r="K222" s="65"/>
      <c r="L222" s="61">
        <f t="shared" si="7"/>
        <v>-21</v>
      </c>
      <c r="M222" s="65">
        <v>431047</v>
      </c>
      <c r="N222" s="66">
        <v>42836</v>
      </c>
      <c r="O222" s="65">
        <v>16</v>
      </c>
      <c r="P222" s="65"/>
      <c r="Q222" s="61">
        <f t="shared" si="6"/>
        <v>-16</v>
      </c>
      <c r="R222" s="111"/>
      <c r="S222" s="111"/>
    </row>
    <row r="223" spans="1:19" hidden="1">
      <c r="A223" s="54">
        <v>238</v>
      </c>
      <c r="B223" s="55" t="s">
        <v>2</v>
      </c>
      <c r="C223" s="55"/>
      <c r="D223" s="56">
        <v>7</v>
      </c>
      <c r="E223" s="57" t="s">
        <v>44</v>
      </c>
      <c r="F223" s="57" t="s">
        <v>45</v>
      </c>
      <c r="G223" s="57"/>
      <c r="H223" s="60">
        <v>431058</v>
      </c>
      <c r="I223" s="59">
        <v>42836</v>
      </c>
      <c r="J223" s="60">
        <v>25</v>
      </c>
      <c r="K223" s="60">
        <v>29</v>
      </c>
      <c r="L223" s="61">
        <f t="shared" si="7"/>
        <v>4</v>
      </c>
      <c r="M223" s="60">
        <v>431055</v>
      </c>
      <c r="N223" s="62">
        <v>42836</v>
      </c>
      <c r="O223" s="60">
        <v>10</v>
      </c>
      <c r="P223" s="60">
        <v>12</v>
      </c>
      <c r="Q223" s="61">
        <f t="shared" si="6"/>
        <v>2</v>
      </c>
      <c r="R223" s="63"/>
      <c r="S223" s="63">
        <v>0</v>
      </c>
    </row>
    <row r="224" spans="1:19" hidden="1">
      <c r="A224" s="54">
        <v>239</v>
      </c>
      <c r="B224" s="55" t="s">
        <v>2</v>
      </c>
      <c r="C224" s="55"/>
      <c r="D224" s="56">
        <v>7</v>
      </c>
      <c r="E224" s="10" t="s">
        <v>263</v>
      </c>
      <c r="F224" s="57" t="s">
        <v>46</v>
      </c>
      <c r="G224" s="57"/>
      <c r="H224" s="60">
        <v>564403</v>
      </c>
      <c r="I224" s="59">
        <v>42836</v>
      </c>
      <c r="J224" s="65">
        <v>15</v>
      </c>
      <c r="K224" s="65"/>
      <c r="L224" s="61">
        <f t="shared" si="7"/>
        <v>-15</v>
      </c>
      <c r="M224" s="60">
        <v>557298</v>
      </c>
      <c r="N224" s="62">
        <v>42836</v>
      </c>
      <c r="O224" s="65">
        <v>5</v>
      </c>
      <c r="P224" s="65"/>
      <c r="Q224" s="61">
        <f t="shared" si="6"/>
        <v>-5</v>
      </c>
      <c r="R224" s="63"/>
      <c r="S224" s="110" t="s">
        <v>312</v>
      </c>
    </row>
    <row r="225" spans="1:19">
      <c r="A225" s="54">
        <v>240</v>
      </c>
      <c r="B225" s="55" t="s">
        <v>2</v>
      </c>
      <c r="C225" s="55"/>
      <c r="D225" s="56">
        <v>7</v>
      </c>
      <c r="E225" s="57" t="s">
        <v>146</v>
      </c>
      <c r="F225" s="57" t="s">
        <v>46</v>
      </c>
      <c r="G225" s="57"/>
      <c r="H225" s="60">
        <v>550802</v>
      </c>
      <c r="I225" s="59">
        <v>42836</v>
      </c>
      <c r="J225" s="60"/>
      <c r="K225" s="60"/>
      <c r="L225" s="61">
        <f t="shared" si="7"/>
        <v>0</v>
      </c>
      <c r="M225" s="60">
        <v>550816</v>
      </c>
      <c r="N225" s="62">
        <v>42836</v>
      </c>
      <c r="O225" s="60"/>
      <c r="P225" s="60"/>
      <c r="Q225" s="61">
        <f t="shared" si="6"/>
        <v>0</v>
      </c>
      <c r="R225" s="63"/>
      <c r="S225" s="63">
        <v>0</v>
      </c>
    </row>
    <row r="226" spans="1:19" hidden="1">
      <c r="A226" s="54">
        <v>242</v>
      </c>
      <c r="B226" s="55" t="s">
        <v>2</v>
      </c>
      <c r="C226" s="55"/>
      <c r="D226" s="56">
        <v>8</v>
      </c>
      <c r="E226" s="57" t="s">
        <v>48</v>
      </c>
      <c r="F226" s="57" t="s">
        <v>49</v>
      </c>
      <c r="G226" s="57"/>
      <c r="H226" s="60">
        <v>550807</v>
      </c>
      <c r="I226" s="59">
        <v>42836</v>
      </c>
      <c r="J226" s="64">
        <v>9</v>
      </c>
      <c r="K226" s="65"/>
      <c r="L226" s="61">
        <f t="shared" si="7"/>
        <v>-9</v>
      </c>
      <c r="M226" s="60">
        <v>550812</v>
      </c>
      <c r="N226" s="62">
        <v>42836</v>
      </c>
      <c r="O226" s="64">
        <v>3</v>
      </c>
      <c r="P226" s="65"/>
      <c r="Q226" s="61">
        <f t="shared" si="6"/>
        <v>-3</v>
      </c>
      <c r="R226" s="63"/>
      <c r="S226" s="110" t="s">
        <v>315</v>
      </c>
    </row>
    <row r="227" spans="1:19" hidden="1">
      <c r="A227" s="54">
        <v>243</v>
      </c>
      <c r="B227" s="55" t="s">
        <v>2</v>
      </c>
      <c r="C227" s="55"/>
      <c r="D227" s="56">
        <v>8</v>
      </c>
      <c r="E227" s="57" t="s">
        <v>50</v>
      </c>
      <c r="F227" s="57" t="s">
        <v>51</v>
      </c>
      <c r="G227" s="57"/>
      <c r="H227" s="60">
        <v>564436</v>
      </c>
      <c r="I227" s="59">
        <v>42836</v>
      </c>
      <c r="J227" s="60">
        <v>22</v>
      </c>
      <c r="K227" s="65"/>
      <c r="L227" s="61">
        <f t="shared" si="7"/>
        <v>-22</v>
      </c>
      <c r="M227" s="60">
        <v>564401</v>
      </c>
      <c r="N227" s="62">
        <v>42836</v>
      </c>
      <c r="O227" s="60">
        <v>14</v>
      </c>
      <c r="P227" s="65"/>
      <c r="Q227" s="61">
        <f t="shared" si="6"/>
        <v>-14</v>
      </c>
      <c r="R227" s="63"/>
      <c r="S227" s="63">
        <v>0</v>
      </c>
    </row>
    <row r="228" spans="1:19" hidden="1">
      <c r="A228" s="54">
        <v>244</v>
      </c>
      <c r="B228" s="55" t="s">
        <v>2</v>
      </c>
      <c r="C228" s="55"/>
      <c r="D228" s="56">
        <v>8</v>
      </c>
      <c r="E228" s="57" t="s">
        <v>247</v>
      </c>
      <c r="F228" s="57"/>
      <c r="G228" s="57"/>
      <c r="H228" s="60">
        <v>564431</v>
      </c>
      <c r="I228" s="59">
        <v>42836</v>
      </c>
      <c r="J228" s="60">
        <v>8</v>
      </c>
      <c r="K228" s="65"/>
      <c r="L228" s="61">
        <f t="shared" si="7"/>
        <v>-8</v>
      </c>
      <c r="M228" s="60">
        <v>564402</v>
      </c>
      <c r="N228" s="62">
        <v>42836</v>
      </c>
      <c r="O228" s="60">
        <v>2</v>
      </c>
      <c r="P228" s="65"/>
      <c r="Q228" s="61">
        <f t="shared" si="6"/>
        <v>-2</v>
      </c>
      <c r="R228" s="63"/>
      <c r="S228" s="110" t="s">
        <v>273</v>
      </c>
    </row>
    <row r="229" spans="1:19" hidden="1">
      <c r="A229" s="54">
        <v>245</v>
      </c>
      <c r="B229" s="55" t="s">
        <v>2</v>
      </c>
      <c r="C229" s="55"/>
      <c r="D229" s="56">
        <v>8</v>
      </c>
      <c r="E229" s="57" t="s">
        <v>52</v>
      </c>
      <c r="F229" s="57" t="s">
        <v>53</v>
      </c>
      <c r="G229" s="57"/>
      <c r="H229" s="102" t="s">
        <v>230</v>
      </c>
      <c r="I229" s="59">
        <v>42836</v>
      </c>
      <c r="J229" s="60">
        <v>2</v>
      </c>
      <c r="K229" s="65">
        <v>2</v>
      </c>
      <c r="L229" s="61">
        <f t="shared" si="7"/>
        <v>0</v>
      </c>
      <c r="M229" s="102" t="s">
        <v>230</v>
      </c>
      <c r="N229" s="62">
        <v>42836</v>
      </c>
      <c r="O229" s="60">
        <v>2</v>
      </c>
      <c r="P229" s="60">
        <v>2</v>
      </c>
      <c r="Q229" s="61">
        <f t="shared" si="6"/>
        <v>0</v>
      </c>
      <c r="R229" s="110"/>
      <c r="S229" s="110"/>
    </row>
    <row r="230" spans="1:19">
      <c r="A230" s="54">
        <v>246</v>
      </c>
      <c r="B230" s="55" t="s">
        <v>2</v>
      </c>
      <c r="C230" s="55"/>
      <c r="D230" s="56">
        <v>8</v>
      </c>
      <c r="E230" s="57" t="s">
        <v>146</v>
      </c>
      <c r="F230" s="57"/>
      <c r="G230" s="57"/>
      <c r="H230" s="60">
        <v>564432</v>
      </c>
      <c r="I230" s="59">
        <v>42836</v>
      </c>
      <c r="J230" s="60"/>
      <c r="K230" s="60"/>
      <c r="L230" s="61">
        <f t="shared" si="7"/>
        <v>0</v>
      </c>
      <c r="M230" s="60">
        <v>564426</v>
      </c>
      <c r="N230" s="62">
        <v>42836</v>
      </c>
      <c r="O230" s="60"/>
      <c r="P230" s="60"/>
      <c r="Q230" s="61">
        <f t="shared" si="6"/>
        <v>0</v>
      </c>
      <c r="R230" s="63"/>
      <c r="S230" s="63">
        <v>0</v>
      </c>
    </row>
    <row r="231" spans="1:19" hidden="1">
      <c r="A231" s="54">
        <v>247</v>
      </c>
      <c r="B231" s="55" t="s">
        <v>2</v>
      </c>
      <c r="C231" s="55"/>
      <c r="D231" s="56">
        <v>8</v>
      </c>
      <c r="E231" s="57" t="s">
        <v>54</v>
      </c>
      <c r="F231" s="57" t="s">
        <v>55</v>
      </c>
      <c r="G231" s="57"/>
      <c r="H231" s="60">
        <v>564437</v>
      </c>
      <c r="I231" s="59">
        <v>42836</v>
      </c>
      <c r="J231" s="60">
        <v>8</v>
      </c>
      <c r="K231" s="60">
        <v>12</v>
      </c>
      <c r="L231" s="61">
        <f t="shared" si="7"/>
        <v>4</v>
      </c>
      <c r="M231" s="60">
        <v>550801</v>
      </c>
      <c r="N231" s="62">
        <v>42836</v>
      </c>
      <c r="O231" s="60">
        <v>5</v>
      </c>
      <c r="P231" s="60">
        <v>8</v>
      </c>
      <c r="Q231" s="61">
        <f t="shared" si="6"/>
        <v>3</v>
      </c>
      <c r="R231" s="111"/>
      <c r="S231" s="111"/>
    </row>
    <row r="232" spans="1:19" hidden="1">
      <c r="A232" s="54">
        <v>248</v>
      </c>
      <c r="B232" s="55" t="s">
        <v>2</v>
      </c>
      <c r="C232" s="55"/>
      <c r="D232" s="56">
        <v>8</v>
      </c>
      <c r="E232" s="57" t="s">
        <v>56</v>
      </c>
      <c r="F232" s="57" t="s">
        <v>55</v>
      </c>
      <c r="G232" s="57"/>
      <c r="H232" s="60">
        <v>564427</v>
      </c>
      <c r="I232" s="59">
        <v>42836</v>
      </c>
      <c r="J232" s="60">
        <v>8</v>
      </c>
      <c r="K232" s="60">
        <v>8</v>
      </c>
      <c r="L232" s="61">
        <f t="shared" si="7"/>
        <v>0</v>
      </c>
      <c r="M232" s="60">
        <v>550811</v>
      </c>
      <c r="N232" s="62">
        <v>42836</v>
      </c>
      <c r="O232" s="60">
        <v>3</v>
      </c>
      <c r="P232" s="60">
        <v>3</v>
      </c>
      <c r="Q232" s="61">
        <f t="shared" si="6"/>
        <v>0</v>
      </c>
      <c r="R232" s="62"/>
      <c r="S232" s="111"/>
    </row>
    <row r="233" spans="1:19" hidden="1">
      <c r="A233" s="54">
        <v>249</v>
      </c>
      <c r="B233" s="55" t="s">
        <v>2</v>
      </c>
      <c r="C233" s="55"/>
      <c r="D233" s="56">
        <v>9</v>
      </c>
      <c r="E233" s="57" t="s">
        <v>287</v>
      </c>
      <c r="F233" s="57"/>
      <c r="G233" s="57"/>
      <c r="H233" s="60">
        <v>550820</v>
      </c>
      <c r="I233" s="59">
        <v>42836</v>
      </c>
      <c r="J233" s="60">
        <v>3</v>
      </c>
      <c r="K233" s="60"/>
      <c r="L233" s="61">
        <f t="shared" si="7"/>
        <v>-3</v>
      </c>
      <c r="M233" s="60">
        <v>564405</v>
      </c>
      <c r="N233" s="62">
        <v>42836</v>
      </c>
      <c r="O233" s="60">
        <v>1</v>
      </c>
      <c r="P233" s="60"/>
      <c r="Q233" s="61">
        <f t="shared" si="6"/>
        <v>-1</v>
      </c>
      <c r="R233" s="62"/>
      <c r="S233" s="111" t="s">
        <v>312</v>
      </c>
    </row>
    <row r="234" spans="1:19" hidden="1">
      <c r="A234" s="221">
        <v>250</v>
      </c>
      <c r="B234" s="222" t="s">
        <v>2</v>
      </c>
      <c r="C234" s="222"/>
      <c r="D234" s="223">
        <v>9</v>
      </c>
      <c r="E234" s="224" t="s">
        <v>248</v>
      </c>
      <c r="F234" s="224"/>
      <c r="G234" s="224"/>
      <c r="H234" s="65">
        <v>550815</v>
      </c>
      <c r="I234" s="225">
        <v>42836</v>
      </c>
      <c r="J234" s="65">
        <v>14</v>
      </c>
      <c r="K234" s="65"/>
      <c r="L234" s="226">
        <f t="shared" si="7"/>
        <v>-14</v>
      </c>
      <c r="M234" s="65">
        <v>564430</v>
      </c>
      <c r="N234" s="66">
        <v>42836</v>
      </c>
      <c r="O234" s="65">
        <v>11</v>
      </c>
      <c r="P234" s="65"/>
      <c r="Q234" s="226">
        <f t="shared" si="6"/>
        <v>-11</v>
      </c>
      <c r="R234" s="62"/>
      <c r="S234" s="62">
        <v>0</v>
      </c>
    </row>
    <row r="235" spans="1:19" hidden="1">
      <c r="A235" s="54">
        <v>251</v>
      </c>
      <c r="B235" s="55" t="s">
        <v>2</v>
      </c>
      <c r="C235" s="55"/>
      <c r="D235" s="56">
        <v>9</v>
      </c>
      <c r="E235" s="57" t="s">
        <v>249</v>
      </c>
      <c r="F235" s="57"/>
      <c r="G235" s="57"/>
      <c r="H235" s="60">
        <v>550809</v>
      </c>
      <c r="I235" s="59">
        <v>42836</v>
      </c>
      <c r="J235" s="60">
        <v>16</v>
      </c>
      <c r="K235" s="60">
        <v>16</v>
      </c>
      <c r="L235" s="61">
        <f t="shared" si="7"/>
        <v>0</v>
      </c>
      <c r="M235" s="67">
        <v>550805</v>
      </c>
      <c r="N235" s="68">
        <v>42836</v>
      </c>
      <c r="O235" s="60">
        <v>7</v>
      </c>
      <c r="P235" s="60">
        <v>7</v>
      </c>
      <c r="Q235" s="61">
        <f t="shared" si="6"/>
        <v>0</v>
      </c>
      <c r="R235" s="62"/>
      <c r="S235" s="111" t="s">
        <v>380</v>
      </c>
    </row>
    <row r="236" spans="1:19" hidden="1">
      <c r="A236" s="54">
        <v>252</v>
      </c>
      <c r="B236" s="55" t="s">
        <v>2</v>
      </c>
      <c r="C236" s="55"/>
      <c r="D236" s="56">
        <v>9</v>
      </c>
      <c r="E236" s="57" t="s">
        <v>57</v>
      </c>
      <c r="F236" s="57" t="s">
        <v>58</v>
      </c>
      <c r="G236" s="57"/>
      <c r="H236" s="60">
        <v>431045</v>
      </c>
      <c r="I236" s="59">
        <v>42836</v>
      </c>
      <c r="J236" s="65">
        <v>86</v>
      </c>
      <c r="K236" s="65">
        <v>95</v>
      </c>
      <c r="L236" s="61">
        <f t="shared" si="7"/>
        <v>9</v>
      </c>
      <c r="M236" s="86">
        <v>431056</v>
      </c>
      <c r="N236" s="89">
        <v>42836</v>
      </c>
      <c r="O236" s="65">
        <v>55</v>
      </c>
      <c r="P236" s="65">
        <v>63</v>
      </c>
      <c r="Q236" s="61">
        <f t="shared" si="6"/>
        <v>8</v>
      </c>
      <c r="R236" s="62"/>
      <c r="S236" s="62">
        <v>0</v>
      </c>
    </row>
    <row r="237" spans="1:19" hidden="1">
      <c r="A237" s="54">
        <v>253</v>
      </c>
      <c r="B237" s="55" t="s">
        <v>2</v>
      </c>
      <c r="C237" s="55"/>
      <c r="D237" s="56">
        <v>9</v>
      </c>
      <c r="E237" s="57" t="s">
        <v>160</v>
      </c>
      <c r="F237" s="57"/>
      <c r="G237" s="57"/>
      <c r="H237" s="60">
        <v>550810</v>
      </c>
      <c r="I237" s="59">
        <v>42836</v>
      </c>
      <c r="J237" s="60">
        <v>57</v>
      </c>
      <c r="K237" s="60">
        <v>68</v>
      </c>
      <c r="L237" s="61">
        <f t="shared" si="7"/>
        <v>11</v>
      </c>
      <c r="M237" s="60">
        <v>564435</v>
      </c>
      <c r="N237" s="62">
        <v>42836</v>
      </c>
      <c r="O237" s="60">
        <v>26</v>
      </c>
      <c r="P237" s="60">
        <v>31</v>
      </c>
      <c r="Q237" s="61">
        <f t="shared" si="6"/>
        <v>5</v>
      </c>
      <c r="R237" s="63"/>
      <c r="S237" s="63">
        <v>0</v>
      </c>
    </row>
    <row r="238" spans="1:19" hidden="1">
      <c r="A238" s="54">
        <v>254</v>
      </c>
      <c r="B238" s="55" t="s">
        <v>2</v>
      </c>
      <c r="C238" s="55"/>
      <c r="D238" s="56">
        <v>9</v>
      </c>
      <c r="E238" s="57" t="s">
        <v>59</v>
      </c>
      <c r="F238" s="57" t="s">
        <v>60</v>
      </c>
      <c r="G238" s="57"/>
      <c r="H238" s="60">
        <v>431046</v>
      </c>
      <c r="I238" s="59">
        <v>42836</v>
      </c>
      <c r="J238" s="64">
        <v>16</v>
      </c>
      <c r="K238" s="65"/>
      <c r="L238" s="61">
        <f t="shared" si="7"/>
        <v>-16</v>
      </c>
      <c r="M238" s="60">
        <v>431057</v>
      </c>
      <c r="N238" s="62">
        <v>42836</v>
      </c>
      <c r="O238" s="64">
        <v>6</v>
      </c>
      <c r="P238" s="65"/>
      <c r="Q238" s="61">
        <f t="shared" si="6"/>
        <v>-6</v>
      </c>
      <c r="R238" s="110"/>
      <c r="S238" s="110" t="s">
        <v>313</v>
      </c>
    </row>
    <row r="239" spans="1:19" hidden="1">
      <c r="A239" s="54">
        <v>255</v>
      </c>
      <c r="B239" s="55" t="s">
        <v>2</v>
      </c>
      <c r="C239" s="55"/>
      <c r="D239" s="56">
        <v>9</v>
      </c>
      <c r="E239" s="57" t="s">
        <v>54</v>
      </c>
      <c r="F239" s="57" t="s">
        <v>55</v>
      </c>
      <c r="G239" s="57"/>
      <c r="H239" s="60">
        <v>558269</v>
      </c>
      <c r="I239" s="59">
        <v>42836</v>
      </c>
      <c r="J239" s="60">
        <v>15</v>
      </c>
      <c r="K239" s="60">
        <v>20</v>
      </c>
      <c r="L239" s="61">
        <f t="shared" si="7"/>
        <v>5</v>
      </c>
      <c r="M239" s="65">
        <v>558279</v>
      </c>
      <c r="N239" s="66">
        <v>42836</v>
      </c>
      <c r="O239" s="60">
        <v>8</v>
      </c>
      <c r="P239" s="60">
        <v>11</v>
      </c>
      <c r="Q239" s="61">
        <f t="shared" si="6"/>
        <v>3</v>
      </c>
      <c r="R239" s="110"/>
      <c r="S239" s="110"/>
    </row>
    <row r="240" spans="1:19" hidden="1">
      <c r="A240" s="54">
        <v>256</v>
      </c>
      <c r="B240" s="55" t="s">
        <v>2</v>
      </c>
      <c r="C240" s="55"/>
      <c r="D240" s="56">
        <v>9</v>
      </c>
      <c r="E240" s="57" t="s">
        <v>61</v>
      </c>
      <c r="F240" s="57"/>
      <c r="G240" s="57"/>
      <c r="H240" s="60">
        <v>558261</v>
      </c>
      <c r="I240" s="59">
        <v>42836</v>
      </c>
      <c r="J240" s="60">
        <v>23</v>
      </c>
      <c r="K240" s="65"/>
      <c r="L240" s="61">
        <f t="shared" si="7"/>
        <v>-23</v>
      </c>
      <c r="M240" s="65">
        <v>558271</v>
      </c>
      <c r="N240" s="66">
        <v>42836</v>
      </c>
      <c r="O240" s="60">
        <v>7</v>
      </c>
      <c r="P240" s="342" t="s">
        <v>355</v>
      </c>
      <c r="Q240" s="61" t="e">
        <f t="shared" si="6"/>
        <v>#VALUE!</v>
      </c>
      <c r="R240" s="63"/>
      <c r="S240" s="63">
        <v>0</v>
      </c>
    </row>
    <row r="241" spans="1:19">
      <c r="A241" s="54">
        <v>257</v>
      </c>
      <c r="B241" s="55" t="s">
        <v>2</v>
      </c>
      <c r="C241" s="55"/>
      <c r="D241" s="56">
        <v>10</v>
      </c>
      <c r="E241" s="57" t="s">
        <v>146</v>
      </c>
      <c r="F241" s="57"/>
      <c r="G241" s="57"/>
      <c r="H241" s="60">
        <v>558262</v>
      </c>
      <c r="I241" s="59">
        <v>42836</v>
      </c>
      <c r="J241" s="60">
        <v>10</v>
      </c>
      <c r="K241" s="60"/>
      <c r="L241" s="61">
        <f t="shared" si="7"/>
        <v>-10</v>
      </c>
      <c r="M241" s="60">
        <v>558272</v>
      </c>
      <c r="N241" s="62">
        <v>42836</v>
      </c>
      <c r="O241" s="60">
        <v>3</v>
      </c>
      <c r="P241" s="60"/>
      <c r="Q241" s="61">
        <f t="shared" ref="Q241:Q304" si="8">P241-O241</f>
        <v>-3</v>
      </c>
      <c r="R241" s="111"/>
      <c r="S241" s="111" t="s">
        <v>272</v>
      </c>
    </row>
    <row r="242" spans="1:19" hidden="1">
      <c r="A242" s="54">
        <v>258</v>
      </c>
      <c r="B242" s="55" t="s">
        <v>2</v>
      </c>
      <c r="C242" s="55"/>
      <c r="D242" s="56">
        <v>10</v>
      </c>
      <c r="E242" s="57" t="s">
        <v>161</v>
      </c>
      <c r="F242" s="57"/>
      <c r="G242" s="57"/>
      <c r="H242" s="60">
        <v>558270</v>
      </c>
      <c r="I242" s="59">
        <v>42836</v>
      </c>
      <c r="J242" s="65">
        <v>26</v>
      </c>
      <c r="K242" s="65"/>
      <c r="L242" s="61">
        <f t="shared" ref="L242:L305" si="9">K242-J242</f>
        <v>-26</v>
      </c>
      <c r="M242" s="60">
        <v>558280</v>
      </c>
      <c r="N242" s="62">
        <v>42836</v>
      </c>
      <c r="O242" s="65">
        <v>15</v>
      </c>
      <c r="P242" s="65"/>
      <c r="Q242" s="61">
        <f t="shared" si="8"/>
        <v>-15</v>
      </c>
      <c r="R242" s="62"/>
      <c r="S242" s="62">
        <v>0</v>
      </c>
    </row>
    <row r="243" spans="1:19" hidden="1">
      <c r="A243" s="54">
        <v>259</v>
      </c>
      <c r="B243" s="55" t="s">
        <v>2</v>
      </c>
      <c r="C243" s="55"/>
      <c r="D243" s="56">
        <v>10</v>
      </c>
      <c r="E243" s="57" t="s">
        <v>62</v>
      </c>
      <c r="F243" s="57" t="s">
        <v>63</v>
      </c>
      <c r="G243" s="57"/>
      <c r="H243" s="60">
        <v>558278</v>
      </c>
      <c r="I243" s="59">
        <v>42836</v>
      </c>
      <c r="J243" s="60"/>
      <c r="K243" s="60"/>
      <c r="L243" s="61">
        <f t="shared" si="9"/>
        <v>0</v>
      </c>
      <c r="M243" s="60">
        <v>558268</v>
      </c>
      <c r="N243" s="62">
        <v>42836</v>
      </c>
      <c r="O243" s="60"/>
      <c r="P243" s="60"/>
      <c r="Q243" s="61">
        <f t="shared" si="8"/>
        <v>0</v>
      </c>
      <c r="R243" s="63"/>
      <c r="S243" s="63">
        <v>0</v>
      </c>
    </row>
    <row r="244" spans="1:19" hidden="1">
      <c r="A244" s="54">
        <v>260</v>
      </c>
      <c r="B244" s="55" t="s">
        <v>2</v>
      </c>
      <c r="C244" s="55"/>
      <c r="D244" s="56">
        <v>10</v>
      </c>
      <c r="E244" s="57" t="s">
        <v>64</v>
      </c>
      <c r="F244" s="57" t="s">
        <v>65</v>
      </c>
      <c r="G244" s="57"/>
      <c r="H244" s="60">
        <v>558273</v>
      </c>
      <c r="I244" s="59">
        <v>42836</v>
      </c>
      <c r="J244" s="60">
        <v>64</v>
      </c>
      <c r="K244" s="65"/>
      <c r="L244" s="61">
        <f t="shared" si="9"/>
        <v>-64</v>
      </c>
      <c r="M244" s="86">
        <v>558267</v>
      </c>
      <c r="N244" s="89">
        <v>42836</v>
      </c>
      <c r="O244" s="60">
        <v>35</v>
      </c>
      <c r="P244" s="65"/>
      <c r="Q244" s="61">
        <f t="shared" si="8"/>
        <v>-35</v>
      </c>
      <c r="R244" s="63"/>
      <c r="S244" s="63">
        <v>0</v>
      </c>
    </row>
    <row r="245" spans="1:19" hidden="1">
      <c r="A245" s="54">
        <v>261</v>
      </c>
      <c r="B245" s="55" t="s">
        <v>2</v>
      </c>
      <c r="C245" s="55"/>
      <c r="D245" s="56">
        <v>10</v>
      </c>
      <c r="E245" s="57" t="s">
        <v>162</v>
      </c>
      <c r="F245" s="57"/>
      <c r="G245" s="57"/>
      <c r="H245" s="60">
        <v>558263</v>
      </c>
      <c r="I245" s="59">
        <v>42836</v>
      </c>
      <c r="J245" s="60">
        <v>31</v>
      </c>
      <c r="K245" s="60">
        <v>37</v>
      </c>
      <c r="L245" s="61">
        <f t="shared" si="9"/>
        <v>6</v>
      </c>
      <c r="M245" s="86">
        <v>558276</v>
      </c>
      <c r="N245" s="89">
        <v>42836</v>
      </c>
      <c r="O245" s="60">
        <v>19</v>
      </c>
      <c r="P245" s="60">
        <v>22</v>
      </c>
      <c r="Q245" s="61">
        <f t="shared" si="8"/>
        <v>3</v>
      </c>
      <c r="R245" s="63"/>
      <c r="S245" s="63">
        <v>0</v>
      </c>
    </row>
    <row r="246" spans="1:19" hidden="1">
      <c r="A246" s="54">
        <v>262</v>
      </c>
      <c r="B246" s="55" t="s">
        <v>2</v>
      </c>
      <c r="C246" s="55"/>
      <c r="D246" s="56">
        <v>10</v>
      </c>
      <c r="E246" s="57" t="s">
        <v>66</v>
      </c>
      <c r="F246" s="57" t="s">
        <v>67</v>
      </c>
      <c r="G246" s="57"/>
      <c r="H246" s="60">
        <v>558274</v>
      </c>
      <c r="I246" s="59">
        <v>42836</v>
      </c>
      <c r="J246" s="60">
        <v>43</v>
      </c>
      <c r="K246" s="60">
        <v>49</v>
      </c>
      <c r="L246" s="61">
        <f t="shared" si="9"/>
        <v>6</v>
      </c>
      <c r="M246" s="60">
        <v>558275</v>
      </c>
      <c r="N246" s="62">
        <v>42836</v>
      </c>
      <c r="O246" s="60">
        <v>34</v>
      </c>
      <c r="P246" s="60">
        <v>38</v>
      </c>
      <c r="Q246" s="61">
        <f t="shared" si="8"/>
        <v>4</v>
      </c>
      <c r="R246" s="63"/>
      <c r="S246" s="63">
        <v>0</v>
      </c>
    </row>
    <row r="247" spans="1:19" hidden="1">
      <c r="A247" s="54">
        <v>263</v>
      </c>
      <c r="B247" s="55" t="s">
        <v>2</v>
      </c>
      <c r="C247" s="55"/>
      <c r="D247" s="56">
        <v>10</v>
      </c>
      <c r="E247" s="57" t="s">
        <v>68</v>
      </c>
      <c r="F247" s="57" t="s">
        <v>69</v>
      </c>
      <c r="G247" s="57"/>
      <c r="H247" s="60">
        <v>558264</v>
      </c>
      <c r="I247" s="59">
        <v>42836</v>
      </c>
      <c r="J247" s="64">
        <v>40</v>
      </c>
      <c r="K247" s="65">
        <v>52</v>
      </c>
      <c r="L247" s="61">
        <f t="shared" si="9"/>
        <v>12</v>
      </c>
      <c r="M247" s="60">
        <v>558265</v>
      </c>
      <c r="N247" s="62">
        <v>42836</v>
      </c>
      <c r="O247" s="64">
        <v>26</v>
      </c>
      <c r="P247" s="65">
        <v>44</v>
      </c>
      <c r="Q247" s="61">
        <f t="shared" si="8"/>
        <v>18</v>
      </c>
      <c r="R247" s="63"/>
      <c r="S247" s="63">
        <v>0</v>
      </c>
    </row>
    <row r="248" spans="1:19">
      <c r="A248" s="54">
        <v>264</v>
      </c>
      <c r="B248" s="55" t="s">
        <v>2</v>
      </c>
      <c r="C248" s="55"/>
      <c r="D248" s="56">
        <v>10</v>
      </c>
      <c r="E248" s="57" t="s">
        <v>146</v>
      </c>
      <c r="F248" s="57"/>
      <c r="G248" s="57"/>
      <c r="H248" s="60">
        <v>558266</v>
      </c>
      <c r="I248" s="59">
        <v>42836</v>
      </c>
      <c r="J248" s="60"/>
      <c r="K248" s="60"/>
      <c r="L248" s="61">
        <f t="shared" si="9"/>
        <v>0</v>
      </c>
      <c r="M248" s="60">
        <v>558277</v>
      </c>
      <c r="N248" s="62">
        <v>42836</v>
      </c>
      <c r="O248" s="60"/>
      <c r="P248" s="60"/>
      <c r="Q248" s="61">
        <f t="shared" si="8"/>
        <v>0</v>
      </c>
      <c r="R248" s="63"/>
      <c r="S248" s="63">
        <v>0</v>
      </c>
    </row>
    <row r="249" spans="1:19" hidden="1">
      <c r="A249" s="54">
        <v>265</v>
      </c>
      <c r="B249" s="55" t="s">
        <v>2</v>
      </c>
      <c r="C249" s="55"/>
      <c r="D249" s="56">
        <v>11</v>
      </c>
      <c r="E249" s="57" t="s">
        <v>250</v>
      </c>
      <c r="F249" s="57"/>
      <c r="G249" s="57"/>
      <c r="H249" s="60">
        <v>550817</v>
      </c>
      <c r="I249" s="59">
        <v>42836</v>
      </c>
      <c r="J249" s="60">
        <v>3</v>
      </c>
      <c r="K249" s="60">
        <v>4</v>
      </c>
      <c r="L249" s="61">
        <f t="shared" si="9"/>
        <v>1</v>
      </c>
      <c r="M249" s="60">
        <v>550819</v>
      </c>
      <c r="N249" s="62">
        <v>42836</v>
      </c>
      <c r="O249" s="60">
        <v>2</v>
      </c>
      <c r="P249" s="60">
        <v>2</v>
      </c>
      <c r="Q249" s="61">
        <f t="shared" si="8"/>
        <v>0</v>
      </c>
      <c r="R249" s="110"/>
      <c r="S249" s="110"/>
    </row>
    <row r="250" spans="1:19" hidden="1">
      <c r="A250" s="54">
        <v>266</v>
      </c>
      <c r="B250" s="55" t="s">
        <v>2</v>
      </c>
      <c r="C250" s="55"/>
      <c r="D250" s="56">
        <v>11</v>
      </c>
      <c r="E250" s="57" t="s">
        <v>163</v>
      </c>
      <c r="F250" s="57"/>
      <c r="G250" s="57"/>
      <c r="H250" s="60">
        <v>564404</v>
      </c>
      <c r="I250" s="59">
        <v>42836</v>
      </c>
      <c r="J250" s="65">
        <v>0</v>
      </c>
      <c r="K250" s="65">
        <v>1</v>
      </c>
      <c r="L250" s="61">
        <f t="shared" si="9"/>
        <v>1</v>
      </c>
      <c r="M250" s="60">
        <v>564440</v>
      </c>
      <c r="N250" s="62">
        <v>42836</v>
      </c>
      <c r="O250" s="65"/>
      <c r="P250" s="65">
        <v>0</v>
      </c>
      <c r="Q250" s="61">
        <f t="shared" si="8"/>
        <v>0</v>
      </c>
      <c r="R250" s="63"/>
      <c r="S250" s="63">
        <v>0</v>
      </c>
    </row>
    <row r="251" spans="1:19" hidden="1">
      <c r="A251" s="54">
        <v>267</v>
      </c>
      <c r="B251" s="55" t="s">
        <v>2</v>
      </c>
      <c r="C251" s="55"/>
      <c r="D251" s="56">
        <v>11</v>
      </c>
      <c r="E251" s="57" t="s">
        <v>70</v>
      </c>
      <c r="F251" s="57" t="s">
        <v>71</v>
      </c>
      <c r="G251" s="57"/>
      <c r="H251" s="60">
        <v>564428</v>
      </c>
      <c r="I251" s="59">
        <v>42836</v>
      </c>
      <c r="J251" s="64">
        <v>25</v>
      </c>
      <c r="K251" s="65"/>
      <c r="L251" s="61">
        <f t="shared" si="9"/>
        <v>-25</v>
      </c>
      <c r="M251" s="60">
        <v>564439</v>
      </c>
      <c r="N251" s="62">
        <v>42836</v>
      </c>
      <c r="O251" s="64">
        <v>5</v>
      </c>
      <c r="P251" s="65"/>
      <c r="Q251" s="61">
        <f t="shared" si="8"/>
        <v>-5</v>
      </c>
      <c r="R251" s="110"/>
      <c r="S251" s="110"/>
    </row>
    <row r="252" spans="1:19" hidden="1">
      <c r="A252" s="54">
        <v>268</v>
      </c>
      <c r="B252" s="55" t="s">
        <v>2</v>
      </c>
      <c r="C252" s="55"/>
      <c r="D252" s="56">
        <v>11</v>
      </c>
      <c r="E252" s="57" t="s">
        <v>72</v>
      </c>
      <c r="F252" s="57" t="s">
        <v>73</v>
      </c>
      <c r="G252" s="57"/>
      <c r="H252" s="60">
        <v>550808</v>
      </c>
      <c r="I252" s="59">
        <v>42836</v>
      </c>
      <c r="J252" s="60"/>
      <c r="K252" s="60"/>
      <c r="L252" s="61">
        <f t="shared" si="9"/>
        <v>0</v>
      </c>
      <c r="M252" s="60">
        <v>564434</v>
      </c>
      <c r="N252" s="62">
        <v>42836</v>
      </c>
      <c r="O252" s="60"/>
      <c r="P252" s="60"/>
      <c r="Q252" s="61">
        <f t="shared" si="8"/>
        <v>0</v>
      </c>
      <c r="R252" s="63"/>
      <c r="S252" s="63">
        <v>0</v>
      </c>
    </row>
    <row r="253" spans="1:19">
      <c r="A253" s="54">
        <v>269</v>
      </c>
      <c r="B253" s="55" t="s">
        <v>2</v>
      </c>
      <c r="C253" s="55"/>
      <c r="D253" s="56">
        <v>11</v>
      </c>
      <c r="E253" s="57" t="s">
        <v>146</v>
      </c>
      <c r="F253" s="57"/>
      <c r="G253" s="57"/>
      <c r="H253" s="60">
        <v>550814</v>
      </c>
      <c r="I253" s="59">
        <v>42836</v>
      </c>
      <c r="J253" s="60"/>
      <c r="K253" s="60"/>
      <c r="L253" s="61">
        <f t="shared" si="9"/>
        <v>0</v>
      </c>
      <c r="M253" s="60">
        <v>564429</v>
      </c>
      <c r="N253" s="62">
        <v>42836</v>
      </c>
      <c r="O253" s="60"/>
      <c r="P253" s="60"/>
      <c r="Q253" s="61">
        <f t="shared" si="8"/>
        <v>0</v>
      </c>
      <c r="R253" s="63"/>
      <c r="S253" s="63">
        <v>0</v>
      </c>
    </row>
    <row r="254" spans="1:19" hidden="1">
      <c r="A254" s="54">
        <v>270</v>
      </c>
      <c r="B254" s="55" t="s">
        <v>2</v>
      </c>
      <c r="C254" s="55"/>
      <c r="D254" s="56">
        <v>11</v>
      </c>
      <c r="E254" s="57" t="s">
        <v>74</v>
      </c>
      <c r="F254" s="57" t="s">
        <v>75</v>
      </c>
      <c r="G254" s="57"/>
      <c r="H254" s="60">
        <v>550804</v>
      </c>
      <c r="I254" s="59">
        <v>42836</v>
      </c>
      <c r="J254" s="64">
        <v>15</v>
      </c>
      <c r="K254" s="65"/>
      <c r="L254" s="61">
        <f t="shared" si="9"/>
        <v>-15</v>
      </c>
      <c r="M254" s="60">
        <v>564438</v>
      </c>
      <c r="N254" s="62">
        <v>42836</v>
      </c>
      <c r="O254" s="64">
        <v>7</v>
      </c>
      <c r="P254" s="65"/>
      <c r="Q254" s="61">
        <f t="shared" si="8"/>
        <v>-7</v>
      </c>
      <c r="R254" s="110"/>
      <c r="S254" s="110"/>
    </row>
    <row r="255" spans="1:19" hidden="1">
      <c r="A255" s="54">
        <v>271</v>
      </c>
      <c r="B255" s="55" t="s">
        <v>2</v>
      </c>
      <c r="C255" s="55"/>
      <c r="D255" s="56">
        <v>11</v>
      </c>
      <c r="E255" s="57" t="s">
        <v>76</v>
      </c>
      <c r="F255" s="57" t="s">
        <v>77</v>
      </c>
      <c r="G255" s="57"/>
      <c r="H255" s="60">
        <v>441863</v>
      </c>
      <c r="I255" s="59">
        <v>42836</v>
      </c>
      <c r="J255" s="64">
        <v>20</v>
      </c>
      <c r="K255" s="65"/>
      <c r="L255" s="61">
        <f t="shared" si="9"/>
        <v>-20</v>
      </c>
      <c r="M255" s="60">
        <v>441873</v>
      </c>
      <c r="N255" s="62">
        <v>42836</v>
      </c>
      <c r="O255" s="64">
        <v>12</v>
      </c>
      <c r="P255" s="65"/>
      <c r="Q255" s="61">
        <f t="shared" si="8"/>
        <v>-12</v>
      </c>
      <c r="R255" s="62"/>
      <c r="S255" s="62">
        <v>43009</v>
      </c>
    </row>
    <row r="256" spans="1:19" hidden="1">
      <c r="A256" s="54">
        <v>272</v>
      </c>
      <c r="B256" s="55" t="s">
        <v>2</v>
      </c>
      <c r="C256" s="55"/>
      <c r="D256" s="56">
        <v>11</v>
      </c>
      <c r="E256" s="10" t="s">
        <v>291</v>
      </c>
      <c r="F256" s="57" t="s">
        <v>78</v>
      </c>
      <c r="G256" s="57"/>
      <c r="H256" s="60">
        <v>441870</v>
      </c>
      <c r="I256" s="59">
        <v>42836</v>
      </c>
      <c r="J256" s="60">
        <v>3</v>
      </c>
      <c r="K256" s="60">
        <v>0</v>
      </c>
      <c r="L256" s="61">
        <f t="shared" si="9"/>
        <v>-3</v>
      </c>
      <c r="M256" s="60">
        <v>441874</v>
      </c>
      <c r="N256" s="62">
        <v>42836</v>
      </c>
      <c r="O256" s="60">
        <v>1</v>
      </c>
      <c r="P256" s="60">
        <v>0</v>
      </c>
      <c r="Q256" s="61">
        <f t="shared" si="8"/>
        <v>-1</v>
      </c>
      <c r="R256" s="110"/>
      <c r="S256" s="110" t="s">
        <v>309</v>
      </c>
    </row>
    <row r="257" spans="1:19" hidden="1">
      <c r="A257" s="54">
        <v>273</v>
      </c>
      <c r="B257" s="55" t="s">
        <v>2</v>
      </c>
      <c r="C257" s="55"/>
      <c r="D257" s="56">
        <v>12</v>
      </c>
      <c r="E257" s="10" t="s">
        <v>329</v>
      </c>
      <c r="F257" s="57"/>
      <c r="G257" s="57"/>
      <c r="H257" s="60">
        <v>441869</v>
      </c>
      <c r="I257" s="59">
        <v>42836</v>
      </c>
      <c r="J257" s="60">
        <v>1</v>
      </c>
      <c r="K257" s="60">
        <v>1</v>
      </c>
      <c r="L257" s="61">
        <f t="shared" si="9"/>
        <v>0</v>
      </c>
      <c r="M257" s="60">
        <v>441880</v>
      </c>
      <c r="N257" s="62">
        <v>42836</v>
      </c>
      <c r="O257" s="60">
        <v>1</v>
      </c>
      <c r="P257" s="60">
        <v>1</v>
      </c>
      <c r="Q257" s="61">
        <f t="shared" si="8"/>
        <v>0</v>
      </c>
      <c r="R257" s="63"/>
      <c r="S257" s="63">
        <v>0</v>
      </c>
    </row>
    <row r="258" spans="1:19" hidden="1">
      <c r="A258" s="54">
        <v>274</v>
      </c>
      <c r="B258" s="55" t="s">
        <v>2</v>
      </c>
      <c r="C258" s="55"/>
      <c r="D258" s="56">
        <v>12</v>
      </c>
      <c r="E258" s="57" t="s">
        <v>251</v>
      </c>
      <c r="F258" s="57"/>
      <c r="G258" s="57"/>
      <c r="H258" s="60">
        <v>441864</v>
      </c>
      <c r="I258" s="59">
        <v>42836</v>
      </c>
      <c r="J258" s="65">
        <v>29</v>
      </c>
      <c r="K258" s="65">
        <v>35</v>
      </c>
      <c r="L258" s="61">
        <f t="shared" si="9"/>
        <v>6</v>
      </c>
      <c r="M258" s="60">
        <v>441865</v>
      </c>
      <c r="N258" s="62">
        <v>42836</v>
      </c>
      <c r="O258" s="65">
        <v>15</v>
      </c>
      <c r="P258" s="65">
        <v>20</v>
      </c>
      <c r="Q258" s="61">
        <f t="shared" si="8"/>
        <v>5</v>
      </c>
      <c r="R258" s="63"/>
      <c r="S258" s="63">
        <v>0</v>
      </c>
    </row>
    <row r="259" spans="1:19" hidden="1">
      <c r="A259" s="54">
        <v>275</v>
      </c>
      <c r="B259" s="55" t="s">
        <v>2</v>
      </c>
      <c r="C259" s="55"/>
      <c r="D259" s="56">
        <v>12</v>
      </c>
      <c r="E259" s="57" t="s">
        <v>79</v>
      </c>
      <c r="F259" s="57" t="s">
        <v>80</v>
      </c>
      <c r="G259" s="57"/>
      <c r="H259" s="60">
        <v>441875</v>
      </c>
      <c r="I259" s="59">
        <v>42836</v>
      </c>
      <c r="J259" s="60">
        <v>17</v>
      </c>
      <c r="K259" s="60">
        <v>26</v>
      </c>
      <c r="L259" s="61">
        <f t="shared" si="9"/>
        <v>9</v>
      </c>
      <c r="M259" s="60">
        <v>441879</v>
      </c>
      <c r="N259" s="62">
        <v>42836</v>
      </c>
      <c r="O259" s="60">
        <v>12</v>
      </c>
      <c r="P259" s="60">
        <v>18</v>
      </c>
      <c r="Q259" s="61">
        <f t="shared" si="8"/>
        <v>6</v>
      </c>
      <c r="R259" s="110"/>
      <c r="S259" s="110"/>
    </row>
    <row r="260" spans="1:19" hidden="1">
      <c r="A260" s="54">
        <v>276</v>
      </c>
      <c r="B260" s="55" t="s">
        <v>2</v>
      </c>
      <c r="C260" s="55"/>
      <c r="D260" s="56">
        <v>12</v>
      </c>
      <c r="E260" s="57" t="s">
        <v>81</v>
      </c>
      <c r="F260" s="57" t="s">
        <v>82</v>
      </c>
      <c r="G260" s="57"/>
      <c r="H260" s="60">
        <v>441871</v>
      </c>
      <c r="I260" s="59">
        <v>42836</v>
      </c>
      <c r="J260" s="64">
        <v>10</v>
      </c>
      <c r="K260" s="65">
        <v>14</v>
      </c>
      <c r="L260" s="61">
        <f t="shared" si="9"/>
        <v>4</v>
      </c>
      <c r="M260" s="60">
        <v>441868</v>
      </c>
      <c r="N260" s="62">
        <v>42836</v>
      </c>
      <c r="O260" s="64">
        <v>5</v>
      </c>
      <c r="P260" s="65">
        <v>8</v>
      </c>
      <c r="Q260" s="61">
        <f t="shared" si="8"/>
        <v>3</v>
      </c>
      <c r="R260" s="63"/>
      <c r="S260" s="63">
        <v>0</v>
      </c>
    </row>
    <row r="261" spans="1:19" hidden="1">
      <c r="A261" s="54">
        <v>277</v>
      </c>
      <c r="B261" s="55" t="s">
        <v>2</v>
      </c>
      <c r="C261" s="55"/>
      <c r="D261" s="56">
        <v>12</v>
      </c>
      <c r="E261" s="57" t="s">
        <v>164</v>
      </c>
      <c r="F261" s="57"/>
      <c r="G261" s="57"/>
      <c r="H261" s="70">
        <v>441876</v>
      </c>
      <c r="I261" s="71">
        <v>42836</v>
      </c>
      <c r="J261" s="60">
        <v>3</v>
      </c>
      <c r="K261" s="60">
        <v>3</v>
      </c>
      <c r="L261" s="61">
        <f t="shared" si="9"/>
        <v>0</v>
      </c>
      <c r="M261" s="70">
        <v>441877</v>
      </c>
      <c r="N261" s="72">
        <v>42836</v>
      </c>
      <c r="O261" s="60">
        <v>1</v>
      </c>
      <c r="P261" s="60">
        <v>1</v>
      </c>
      <c r="Q261" s="61">
        <f t="shared" si="8"/>
        <v>0</v>
      </c>
      <c r="R261" s="110"/>
      <c r="S261" s="110" t="s">
        <v>315</v>
      </c>
    </row>
    <row r="262" spans="1:19" hidden="1">
      <c r="A262" s="54">
        <v>278</v>
      </c>
      <c r="B262" s="55" t="s">
        <v>2</v>
      </c>
      <c r="C262" s="55"/>
      <c r="D262" s="56">
        <v>12</v>
      </c>
      <c r="E262" s="57" t="s">
        <v>165</v>
      </c>
      <c r="F262" s="57"/>
      <c r="G262" s="57"/>
      <c r="H262" s="60">
        <v>441867</v>
      </c>
      <c r="I262" s="59">
        <v>42836</v>
      </c>
      <c r="J262" s="60"/>
      <c r="K262" s="60">
        <v>0</v>
      </c>
      <c r="L262" s="61">
        <f t="shared" si="9"/>
        <v>0</v>
      </c>
      <c r="M262" s="60">
        <v>441878</v>
      </c>
      <c r="N262" s="62">
        <v>42836</v>
      </c>
      <c r="O262" s="60"/>
      <c r="P262" s="60">
        <v>0</v>
      </c>
      <c r="Q262" s="61">
        <f t="shared" si="8"/>
        <v>0</v>
      </c>
      <c r="R262" s="63"/>
      <c r="S262" s="63">
        <v>0</v>
      </c>
    </row>
    <row r="263" spans="1:19" hidden="1">
      <c r="A263" s="54">
        <v>279</v>
      </c>
      <c r="B263" s="55" t="s">
        <v>2</v>
      </c>
      <c r="C263" s="55"/>
      <c r="D263" s="56">
        <v>12</v>
      </c>
      <c r="E263" s="57" t="s">
        <v>83</v>
      </c>
      <c r="F263" s="57" t="s">
        <v>84</v>
      </c>
      <c r="G263" s="57"/>
      <c r="H263" s="60">
        <v>441872</v>
      </c>
      <c r="I263" s="59">
        <v>42836</v>
      </c>
      <c r="J263" s="60">
        <v>32</v>
      </c>
      <c r="K263" s="60">
        <v>37</v>
      </c>
      <c r="L263" s="61">
        <f t="shared" si="9"/>
        <v>5</v>
      </c>
      <c r="M263" s="60">
        <v>441861</v>
      </c>
      <c r="N263" s="62">
        <v>42836</v>
      </c>
      <c r="O263" s="60">
        <v>17</v>
      </c>
      <c r="P263" s="60">
        <v>20</v>
      </c>
      <c r="Q263" s="61">
        <f t="shared" si="8"/>
        <v>3</v>
      </c>
      <c r="R263" s="63"/>
      <c r="S263" s="63">
        <v>0</v>
      </c>
    </row>
    <row r="264" spans="1:19" hidden="1">
      <c r="A264" s="54">
        <v>280</v>
      </c>
      <c r="B264" s="55" t="s">
        <v>2</v>
      </c>
      <c r="C264" s="55"/>
      <c r="D264" s="56">
        <v>12</v>
      </c>
      <c r="E264" s="57" t="s">
        <v>85</v>
      </c>
      <c r="F264" s="57" t="s">
        <v>86</v>
      </c>
      <c r="G264" s="57"/>
      <c r="H264" s="60">
        <v>441862</v>
      </c>
      <c r="I264" s="59">
        <v>42836</v>
      </c>
      <c r="J264" s="60">
        <v>11</v>
      </c>
      <c r="K264" s="65"/>
      <c r="L264" s="61">
        <f t="shared" si="9"/>
        <v>-11</v>
      </c>
      <c r="M264" s="60">
        <v>441866</v>
      </c>
      <c r="N264" s="62">
        <v>42836</v>
      </c>
      <c r="O264" s="60">
        <v>6</v>
      </c>
      <c r="P264" s="65"/>
      <c r="Q264" s="61">
        <f t="shared" si="8"/>
        <v>-6</v>
      </c>
      <c r="R264" s="63"/>
      <c r="S264" s="63">
        <v>0</v>
      </c>
    </row>
    <row r="265" spans="1:19" hidden="1">
      <c r="A265" s="54">
        <v>281</v>
      </c>
      <c r="B265" s="55" t="s">
        <v>2</v>
      </c>
      <c r="C265" s="55"/>
      <c r="D265" s="56">
        <v>13</v>
      </c>
      <c r="E265" s="10" t="s">
        <v>311</v>
      </c>
      <c r="F265" s="57"/>
      <c r="G265" s="57"/>
      <c r="H265" s="60">
        <v>433728</v>
      </c>
      <c r="I265" s="59">
        <v>42836</v>
      </c>
      <c r="J265" s="60">
        <v>3</v>
      </c>
      <c r="K265" s="65"/>
      <c r="L265" s="61">
        <f t="shared" si="9"/>
        <v>-3</v>
      </c>
      <c r="M265" s="60">
        <v>432350</v>
      </c>
      <c r="N265" s="62">
        <v>42836</v>
      </c>
      <c r="O265" s="60">
        <v>0</v>
      </c>
      <c r="P265" s="65"/>
      <c r="Q265" s="61">
        <f t="shared" si="8"/>
        <v>0</v>
      </c>
      <c r="R265" s="63"/>
      <c r="S265" s="63">
        <v>0</v>
      </c>
    </row>
    <row r="266" spans="1:19" hidden="1">
      <c r="A266" s="54">
        <v>282</v>
      </c>
      <c r="B266" s="55" t="s">
        <v>2</v>
      </c>
      <c r="C266" s="55"/>
      <c r="D266" s="56">
        <v>13</v>
      </c>
      <c r="E266" s="57" t="s">
        <v>166</v>
      </c>
      <c r="F266" s="57"/>
      <c r="G266" s="57"/>
      <c r="H266" s="60">
        <v>432391</v>
      </c>
      <c r="I266" s="59">
        <v>42836</v>
      </c>
      <c r="J266" s="64">
        <v>12</v>
      </c>
      <c r="K266" s="65"/>
      <c r="L266" s="61">
        <f t="shared" si="9"/>
        <v>-12</v>
      </c>
      <c r="M266" s="60">
        <v>433727</v>
      </c>
      <c r="N266" s="62">
        <v>42836</v>
      </c>
      <c r="O266" s="64">
        <v>10</v>
      </c>
      <c r="P266" s="65"/>
      <c r="Q266" s="61">
        <f t="shared" si="8"/>
        <v>-10</v>
      </c>
      <c r="R266" s="110"/>
      <c r="S266" s="110">
        <v>0</v>
      </c>
    </row>
    <row r="267" spans="1:19" hidden="1">
      <c r="A267" s="54">
        <v>283</v>
      </c>
      <c r="B267" s="55" t="s">
        <v>2</v>
      </c>
      <c r="C267" s="55"/>
      <c r="D267" s="56">
        <v>13</v>
      </c>
      <c r="E267" s="57" t="s">
        <v>167</v>
      </c>
      <c r="F267" s="57"/>
      <c r="G267" s="57"/>
      <c r="H267" s="60">
        <v>433726</v>
      </c>
      <c r="I267" s="59">
        <v>42836</v>
      </c>
      <c r="J267" s="60">
        <v>12</v>
      </c>
      <c r="K267" s="65"/>
      <c r="L267" s="61">
        <f t="shared" si="9"/>
        <v>-12</v>
      </c>
      <c r="M267" s="60">
        <v>432347</v>
      </c>
      <c r="N267" s="62">
        <v>42836</v>
      </c>
      <c r="O267" s="60">
        <v>3</v>
      </c>
      <c r="P267" s="65"/>
      <c r="Q267" s="61">
        <f t="shared" si="8"/>
        <v>-3</v>
      </c>
      <c r="R267" s="63"/>
      <c r="S267" s="63">
        <v>0</v>
      </c>
    </row>
    <row r="268" spans="1:19" hidden="1">
      <c r="A268" s="54">
        <v>284</v>
      </c>
      <c r="B268" s="55" t="s">
        <v>2</v>
      </c>
      <c r="C268" s="55"/>
      <c r="D268" s="56">
        <v>13</v>
      </c>
      <c r="E268" s="57" t="s">
        <v>288</v>
      </c>
      <c r="F268" s="57"/>
      <c r="G268" s="57"/>
      <c r="H268" s="60">
        <v>432348</v>
      </c>
      <c r="I268" s="59">
        <v>42836</v>
      </c>
      <c r="J268" s="64">
        <v>10</v>
      </c>
      <c r="K268" s="65"/>
      <c r="L268" s="61">
        <f t="shared" si="9"/>
        <v>-10</v>
      </c>
      <c r="M268" s="60">
        <v>432393</v>
      </c>
      <c r="N268" s="62">
        <v>42836</v>
      </c>
      <c r="O268" s="64">
        <v>2</v>
      </c>
      <c r="P268" s="65"/>
      <c r="Q268" s="61">
        <f t="shared" si="8"/>
        <v>-2</v>
      </c>
      <c r="R268" s="63"/>
      <c r="S268" s="63">
        <v>0</v>
      </c>
    </row>
    <row r="269" spans="1:19" hidden="1">
      <c r="A269" s="54">
        <v>285</v>
      </c>
      <c r="B269" s="55" t="s">
        <v>2</v>
      </c>
      <c r="C269" s="55"/>
      <c r="D269" s="56">
        <v>13</v>
      </c>
      <c r="E269" s="10" t="s">
        <v>385</v>
      </c>
      <c r="F269" s="57" t="s">
        <v>87</v>
      </c>
      <c r="G269" s="57"/>
      <c r="H269" s="60">
        <v>432363</v>
      </c>
      <c r="I269" s="59">
        <v>42836</v>
      </c>
      <c r="J269" s="60">
        <v>92</v>
      </c>
      <c r="K269" s="65"/>
      <c r="L269" s="61">
        <f t="shared" si="9"/>
        <v>-92</v>
      </c>
      <c r="M269" s="65">
        <v>433729</v>
      </c>
      <c r="N269" s="66">
        <v>42836</v>
      </c>
      <c r="O269" s="60">
        <v>48</v>
      </c>
      <c r="P269" s="65"/>
      <c r="Q269" s="61">
        <f t="shared" si="8"/>
        <v>-48</v>
      </c>
      <c r="R269" s="63"/>
      <c r="S269" s="63">
        <v>0</v>
      </c>
    </row>
    <row r="270" spans="1:19" hidden="1">
      <c r="A270" s="54">
        <v>286</v>
      </c>
      <c r="B270" s="55" t="s">
        <v>2</v>
      </c>
      <c r="C270" s="55"/>
      <c r="D270" s="56">
        <v>13</v>
      </c>
      <c r="E270" s="57" t="s">
        <v>168</v>
      </c>
      <c r="F270" s="57"/>
      <c r="G270" s="57"/>
      <c r="H270" s="60">
        <v>432365</v>
      </c>
      <c r="I270" s="59">
        <v>42836</v>
      </c>
      <c r="J270" s="65">
        <v>9</v>
      </c>
      <c r="K270" s="65"/>
      <c r="L270" s="61">
        <f t="shared" si="9"/>
        <v>-9</v>
      </c>
      <c r="M270" s="65">
        <v>432349</v>
      </c>
      <c r="N270" s="66">
        <v>42836</v>
      </c>
      <c r="O270" s="65">
        <v>3</v>
      </c>
      <c r="P270" s="65"/>
      <c r="Q270" s="61">
        <f t="shared" si="8"/>
        <v>-3</v>
      </c>
      <c r="R270" s="110"/>
      <c r="S270" s="110"/>
    </row>
    <row r="271" spans="1:19" hidden="1">
      <c r="A271" s="54">
        <v>287</v>
      </c>
      <c r="B271" s="55" t="s">
        <v>2</v>
      </c>
      <c r="C271" s="55"/>
      <c r="D271" s="56">
        <v>13</v>
      </c>
      <c r="E271" s="57" t="s">
        <v>88</v>
      </c>
      <c r="F271" s="57" t="s">
        <v>89</v>
      </c>
      <c r="G271" s="57"/>
      <c r="H271" s="60">
        <v>432395</v>
      </c>
      <c r="I271" s="59">
        <v>42836</v>
      </c>
      <c r="J271" s="64">
        <v>16</v>
      </c>
      <c r="K271" s="65"/>
      <c r="L271" s="61">
        <f t="shared" si="9"/>
        <v>-16</v>
      </c>
      <c r="M271" s="65">
        <v>432394</v>
      </c>
      <c r="N271" s="66">
        <v>42836</v>
      </c>
      <c r="O271" s="64">
        <v>6</v>
      </c>
      <c r="P271" s="65"/>
      <c r="Q271" s="61">
        <f t="shared" si="8"/>
        <v>-6</v>
      </c>
      <c r="R271" s="110"/>
      <c r="S271" s="110"/>
    </row>
    <row r="272" spans="1:19" hidden="1">
      <c r="A272" s="54">
        <v>288</v>
      </c>
      <c r="B272" s="55" t="s">
        <v>2</v>
      </c>
      <c r="C272" s="55"/>
      <c r="D272" s="56">
        <v>13</v>
      </c>
      <c r="E272" s="57" t="s">
        <v>90</v>
      </c>
      <c r="F272" s="57" t="s">
        <v>91</v>
      </c>
      <c r="G272" s="57"/>
      <c r="H272" s="60">
        <v>432364</v>
      </c>
      <c r="I272" s="59">
        <v>42836</v>
      </c>
      <c r="J272" s="60">
        <v>12</v>
      </c>
      <c r="K272" s="60">
        <v>13</v>
      </c>
      <c r="L272" s="61">
        <f t="shared" si="9"/>
        <v>1</v>
      </c>
      <c r="M272" s="65">
        <v>433730</v>
      </c>
      <c r="N272" s="66">
        <v>42836</v>
      </c>
      <c r="O272" s="60">
        <v>3</v>
      </c>
      <c r="P272" s="60">
        <v>3</v>
      </c>
      <c r="Q272" s="61">
        <f t="shared" si="8"/>
        <v>0</v>
      </c>
      <c r="R272" s="110"/>
      <c r="S272" s="110"/>
    </row>
    <row r="273" spans="1:19" hidden="1">
      <c r="A273" s="54">
        <v>289</v>
      </c>
      <c r="B273" s="55" t="s">
        <v>2</v>
      </c>
      <c r="C273" s="55"/>
      <c r="D273" s="56">
        <v>14</v>
      </c>
      <c r="E273" s="57" t="s">
        <v>252</v>
      </c>
      <c r="F273" s="57"/>
      <c r="G273" s="57"/>
      <c r="H273" s="60">
        <v>429054</v>
      </c>
      <c r="I273" s="59">
        <v>42836</v>
      </c>
      <c r="J273" s="64">
        <v>18</v>
      </c>
      <c r="K273" s="65"/>
      <c r="L273" s="61">
        <f t="shared" si="9"/>
        <v>-18</v>
      </c>
      <c r="M273" s="60">
        <v>433041</v>
      </c>
      <c r="N273" s="62">
        <v>42836</v>
      </c>
      <c r="O273" s="64">
        <v>10</v>
      </c>
      <c r="P273" s="65"/>
      <c r="Q273" s="61">
        <f t="shared" si="8"/>
        <v>-10</v>
      </c>
      <c r="R273" s="63"/>
      <c r="S273" s="63">
        <v>0</v>
      </c>
    </row>
    <row r="274" spans="1:19" hidden="1">
      <c r="A274" s="54">
        <v>290</v>
      </c>
      <c r="B274" s="55" t="s">
        <v>2</v>
      </c>
      <c r="C274" s="55"/>
      <c r="D274" s="56">
        <v>14</v>
      </c>
      <c r="E274" s="57" t="s">
        <v>169</v>
      </c>
      <c r="F274" s="57"/>
      <c r="G274" s="57"/>
      <c r="H274" s="60">
        <v>429048</v>
      </c>
      <c r="I274" s="59">
        <v>42836</v>
      </c>
      <c r="J274" s="60">
        <v>16</v>
      </c>
      <c r="K274" s="65"/>
      <c r="L274" s="61">
        <f t="shared" si="9"/>
        <v>-16</v>
      </c>
      <c r="M274" s="60">
        <v>429060</v>
      </c>
      <c r="N274" s="62">
        <v>42836</v>
      </c>
      <c r="O274" s="60">
        <v>4</v>
      </c>
      <c r="P274" s="65"/>
      <c r="Q274" s="61">
        <f t="shared" si="8"/>
        <v>-4</v>
      </c>
      <c r="R274" s="63"/>
      <c r="S274" s="63">
        <v>0</v>
      </c>
    </row>
    <row r="275" spans="1:19" hidden="1">
      <c r="A275" s="54">
        <v>291</v>
      </c>
      <c r="B275" s="55" t="s">
        <v>2</v>
      </c>
      <c r="C275" s="55"/>
      <c r="D275" s="56">
        <v>14</v>
      </c>
      <c r="E275" s="57" t="s">
        <v>92</v>
      </c>
      <c r="F275" s="57" t="s">
        <v>93</v>
      </c>
      <c r="G275" s="57"/>
      <c r="H275" s="60">
        <v>448796</v>
      </c>
      <c r="I275" s="59">
        <v>42836</v>
      </c>
      <c r="J275" s="64">
        <v>18</v>
      </c>
      <c r="K275" s="65"/>
      <c r="L275" s="61">
        <f t="shared" si="9"/>
        <v>-18</v>
      </c>
      <c r="M275" s="60">
        <v>448797</v>
      </c>
      <c r="N275" s="62">
        <v>42836</v>
      </c>
      <c r="O275" s="64">
        <v>6</v>
      </c>
      <c r="P275" s="65"/>
      <c r="Q275" s="61">
        <f t="shared" si="8"/>
        <v>-6</v>
      </c>
      <c r="R275" s="62"/>
      <c r="S275" s="62">
        <v>0</v>
      </c>
    </row>
    <row r="276" spans="1:19" hidden="1">
      <c r="A276" s="54">
        <v>292</v>
      </c>
      <c r="B276" s="55" t="s">
        <v>2</v>
      </c>
      <c r="C276" s="55"/>
      <c r="D276" s="56">
        <v>14</v>
      </c>
      <c r="E276" s="57" t="s">
        <v>94</v>
      </c>
      <c r="F276" s="57" t="s">
        <v>95</v>
      </c>
      <c r="G276" s="57"/>
      <c r="H276" s="60">
        <v>433042</v>
      </c>
      <c r="I276" s="59">
        <v>42836</v>
      </c>
      <c r="J276" s="60">
        <v>17</v>
      </c>
      <c r="K276" s="65"/>
      <c r="L276" s="61">
        <f t="shared" si="9"/>
        <v>-17</v>
      </c>
      <c r="M276" s="60">
        <v>433051</v>
      </c>
      <c r="N276" s="62">
        <v>42836</v>
      </c>
      <c r="O276" s="60">
        <v>9</v>
      </c>
      <c r="P276" s="65"/>
      <c r="Q276" s="61">
        <f t="shared" si="8"/>
        <v>-9</v>
      </c>
      <c r="R276" s="63"/>
      <c r="S276" s="63">
        <v>0</v>
      </c>
    </row>
    <row r="277" spans="1:19">
      <c r="A277" s="54">
        <v>293</v>
      </c>
      <c r="B277" s="55" t="s">
        <v>2</v>
      </c>
      <c r="C277" s="55"/>
      <c r="D277" s="56">
        <v>14</v>
      </c>
      <c r="E277" s="57" t="s">
        <v>146</v>
      </c>
      <c r="F277" s="57"/>
      <c r="G277" s="57"/>
      <c r="H277" s="60">
        <v>429055</v>
      </c>
      <c r="I277" s="59">
        <v>42836</v>
      </c>
      <c r="J277" s="65">
        <v>3</v>
      </c>
      <c r="K277" s="65"/>
      <c r="L277" s="61">
        <f t="shared" si="9"/>
        <v>-3</v>
      </c>
      <c r="M277" s="60">
        <v>429042</v>
      </c>
      <c r="N277" s="62">
        <v>42836</v>
      </c>
      <c r="O277" s="65">
        <v>1</v>
      </c>
      <c r="P277" s="65"/>
      <c r="Q277" s="61">
        <f t="shared" si="8"/>
        <v>-1</v>
      </c>
      <c r="R277" s="63"/>
      <c r="S277" s="63">
        <v>0</v>
      </c>
    </row>
    <row r="278" spans="1:19" hidden="1">
      <c r="A278" s="54">
        <v>294</v>
      </c>
      <c r="B278" s="55" t="s">
        <v>2</v>
      </c>
      <c r="C278" s="55"/>
      <c r="D278" s="56">
        <v>14</v>
      </c>
      <c r="E278" s="57" t="s">
        <v>96</v>
      </c>
      <c r="F278" s="57" t="s">
        <v>97</v>
      </c>
      <c r="G278" s="57"/>
      <c r="H278" s="70">
        <v>433043</v>
      </c>
      <c r="I278" s="71">
        <v>42836</v>
      </c>
      <c r="J278" s="60">
        <v>13</v>
      </c>
      <c r="K278" s="60">
        <v>17</v>
      </c>
      <c r="L278" s="61">
        <f t="shared" si="9"/>
        <v>4</v>
      </c>
      <c r="M278" s="83">
        <v>433053</v>
      </c>
      <c r="N278" s="84">
        <v>42836</v>
      </c>
      <c r="O278" s="60">
        <v>6</v>
      </c>
      <c r="P278" s="60">
        <v>8</v>
      </c>
      <c r="Q278" s="61">
        <f t="shared" si="8"/>
        <v>2</v>
      </c>
      <c r="R278" s="110"/>
      <c r="S278" s="110"/>
    </row>
    <row r="279" spans="1:19" hidden="1">
      <c r="A279" s="54">
        <v>295</v>
      </c>
      <c r="B279" s="55" t="s">
        <v>2</v>
      </c>
      <c r="C279" s="55"/>
      <c r="D279" s="56">
        <v>14</v>
      </c>
      <c r="E279" s="57" t="s">
        <v>98</v>
      </c>
      <c r="F279" s="57" t="s">
        <v>99</v>
      </c>
      <c r="G279" s="57"/>
      <c r="H279" s="60">
        <v>432361</v>
      </c>
      <c r="I279" s="59">
        <v>42836</v>
      </c>
      <c r="J279" s="60">
        <v>0</v>
      </c>
      <c r="K279" s="60">
        <v>0</v>
      </c>
      <c r="L279" s="61">
        <f t="shared" si="9"/>
        <v>0</v>
      </c>
      <c r="M279" s="60">
        <v>432346</v>
      </c>
      <c r="N279" s="62">
        <v>42836</v>
      </c>
      <c r="O279" s="60">
        <v>0</v>
      </c>
      <c r="P279" s="60">
        <v>0</v>
      </c>
      <c r="Q279" s="61">
        <f t="shared" si="8"/>
        <v>0</v>
      </c>
      <c r="R279" s="110"/>
      <c r="S279" s="110" t="s">
        <v>190</v>
      </c>
    </row>
    <row r="280" spans="1:19" hidden="1">
      <c r="A280" s="54">
        <v>296</v>
      </c>
      <c r="B280" s="55" t="s">
        <v>2</v>
      </c>
      <c r="C280" s="55"/>
      <c r="D280" s="56">
        <v>14</v>
      </c>
      <c r="E280" s="57" t="s">
        <v>253</v>
      </c>
      <c r="F280" s="57"/>
      <c r="G280" s="57"/>
      <c r="H280" s="60">
        <v>432392</v>
      </c>
      <c r="I280" s="59">
        <v>42836</v>
      </c>
      <c r="J280" s="60">
        <v>28</v>
      </c>
      <c r="K280" s="60">
        <v>35</v>
      </c>
      <c r="L280" s="61">
        <f t="shared" si="9"/>
        <v>7</v>
      </c>
      <c r="M280" s="60">
        <v>432362</v>
      </c>
      <c r="N280" s="62">
        <v>42836</v>
      </c>
      <c r="O280" s="60">
        <v>10</v>
      </c>
      <c r="P280" s="60">
        <v>14</v>
      </c>
      <c r="Q280" s="61">
        <f t="shared" si="8"/>
        <v>4</v>
      </c>
      <c r="R280" s="63"/>
      <c r="S280" s="63">
        <v>0</v>
      </c>
    </row>
    <row r="281" spans="1:19">
      <c r="A281" s="54">
        <v>297</v>
      </c>
      <c r="B281" s="55" t="s">
        <v>2</v>
      </c>
      <c r="C281" s="55"/>
      <c r="D281" s="56">
        <v>15</v>
      </c>
      <c r="E281" s="57" t="s">
        <v>146</v>
      </c>
      <c r="F281" s="57"/>
      <c r="G281" s="57"/>
      <c r="H281" s="60">
        <v>433045</v>
      </c>
      <c r="I281" s="59">
        <v>42836</v>
      </c>
      <c r="J281" s="60"/>
      <c r="K281" s="60"/>
      <c r="L281" s="61">
        <f t="shared" si="9"/>
        <v>0</v>
      </c>
      <c r="M281" s="60">
        <v>433054</v>
      </c>
      <c r="N281" s="62">
        <v>42836</v>
      </c>
      <c r="O281" s="60"/>
      <c r="P281" s="60"/>
      <c r="Q281" s="61">
        <f t="shared" si="8"/>
        <v>0</v>
      </c>
      <c r="R281" s="63"/>
      <c r="S281" s="63">
        <v>0</v>
      </c>
    </row>
    <row r="282" spans="1:19" hidden="1">
      <c r="A282" s="54">
        <v>298</v>
      </c>
      <c r="B282" s="55" t="s">
        <v>2</v>
      </c>
      <c r="C282" s="55"/>
      <c r="D282" s="56">
        <v>15</v>
      </c>
      <c r="E282" s="57" t="s">
        <v>100</v>
      </c>
      <c r="F282" s="57" t="s">
        <v>101</v>
      </c>
      <c r="G282" s="57"/>
      <c r="H282" s="60">
        <v>433058</v>
      </c>
      <c r="I282" s="59">
        <v>42836</v>
      </c>
      <c r="J282" s="65">
        <v>33</v>
      </c>
      <c r="K282" s="65">
        <v>36</v>
      </c>
      <c r="L282" s="61">
        <f t="shared" si="9"/>
        <v>3</v>
      </c>
      <c r="M282" s="60">
        <v>433049</v>
      </c>
      <c r="N282" s="62">
        <v>42836</v>
      </c>
      <c r="O282" s="65">
        <v>22</v>
      </c>
      <c r="P282" s="65">
        <v>24</v>
      </c>
      <c r="Q282" s="61">
        <f t="shared" si="8"/>
        <v>2</v>
      </c>
      <c r="R282" s="63"/>
      <c r="S282" s="63">
        <v>0</v>
      </c>
    </row>
    <row r="283" spans="1:19" hidden="1">
      <c r="A283" s="54">
        <v>299</v>
      </c>
      <c r="B283" s="55" t="s">
        <v>2</v>
      </c>
      <c r="C283" s="55"/>
      <c r="D283" s="56">
        <v>15</v>
      </c>
      <c r="E283" s="57" t="s">
        <v>254</v>
      </c>
      <c r="F283" s="57"/>
      <c r="G283" s="57"/>
      <c r="H283" s="60">
        <v>433057</v>
      </c>
      <c r="I283" s="59">
        <v>42836</v>
      </c>
      <c r="J283" s="60">
        <v>3</v>
      </c>
      <c r="K283" s="60">
        <v>4</v>
      </c>
      <c r="L283" s="61">
        <f t="shared" si="9"/>
        <v>1</v>
      </c>
      <c r="M283" s="60">
        <v>433055</v>
      </c>
      <c r="N283" s="62">
        <v>42836</v>
      </c>
      <c r="O283" s="60">
        <v>0</v>
      </c>
      <c r="P283" s="60">
        <v>0</v>
      </c>
      <c r="Q283" s="61">
        <f t="shared" si="8"/>
        <v>0</v>
      </c>
      <c r="R283" s="63"/>
      <c r="S283" s="63">
        <v>0</v>
      </c>
    </row>
    <row r="284" spans="1:19" hidden="1">
      <c r="A284" s="54">
        <v>300</v>
      </c>
      <c r="B284" s="55" t="s">
        <v>2</v>
      </c>
      <c r="C284" s="55"/>
      <c r="D284" s="56">
        <v>15</v>
      </c>
      <c r="E284" s="57" t="s">
        <v>170</v>
      </c>
      <c r="F284" s="57"/>
      <c r="G284" s="57"/>
      <c r="H284" s="60">
        <v>448784</v>
      </c>
      <c r="I284" s="59">
        <v>42836</v>
      </c>
      <c r="J284" s="60">
        <v>11</v>
      </c>
      <c r="K284" s="60">
        <v>11</v>
      </c>
      <c r="L284" s="61">
        <f t="shared" si="9"/>
        <v>0</v>
      </c>
      <c r="M284" s="60">
        <v>433044</v>
      </c>
      <c r="N284" s="62">
        <v>42836</v>
      </c>
      <c r="O284" s="60">
        <v>1</v>
      </c>
      <c r="P284" s="60">
        <v>1</v>
      </c>
      <c r="Q284" s="61">
        <f t="shared" si="8"/>
        <v>0</v>
      </c>
      <c r="R284" s="63"/>
      <c r="S284" s="63">
        <v>0</v>
      </c>
    </row>
    <row r="285" spans="1:19" hidden="1">
      <c r="A285" s="54">
        <v>301</v>
      </c>
      <c r="B285" s="55" t="s">
        <v>2</v>
      </c>
      <c r="C285" s="55"/>
      <c r="D285" s="56">
        <v>15</v>
      </c>
      <c r="E285" s="57" t="s">
        <v>255</v>
      </c>
      <c r="F285" s="57"/>
      <c r="G285" s="57"/>
      <c r="H285" s="60">
        <v>429045</v>
      </c>
      <c r="I285" s="59">
        <v>42836</v>
      </c>
      <c r="J285" s="60">
        <v>51</v>
      </c>
      <c r="K285" s="60">
        <v>64</v>
      </c>
      <c r="L285" s="61">
        <f t="shared" si="9"/>
        <v>13</v>
      </c>
      <c r="M285" s="60">
        <v>429051</v>
      </c>
      <c r="N285" s="62">
        <v>42836</v>
      </c>
      <c r="O285" s="60">
        <v>22</v>
      </c>
      <c r="P285" s="60">
        <v>27</v>
      </c>
      <c r="Q285" s="61">
        <f t="shared" si="8"/>
        <v>5</v>
      </c>
      <c r="R285" s="63"/>
      <c r="S285" s="63">
        <v>0</v>
      </c>
    </row>
    <row r="286" spans="1:19" hidden="1">
      <c r="A286" s="54">
        <v>302</v>
      </c>
      <c r="B286" s="55" t="s">
        <v>2</v>
      </c>
      <c r="C286" s="55"/>
      <c r="D286" s="56">
        <v>15</v>
      </c>
      <c r="E286" s="57" t="s">
        <v>102</v>
      </c>
      <c r="F286" s="57"/>
      <c r="G286" s="57"/>
      <c r="H286" s="60">
        <v>429053</v>
      </c>
      <c r="I286" s="59">
        <v>42836</v>
      </c>
      <c r="J286" s="65">
        <v>31</v>
      </c>
      <c r="K286" s="65"/>
      <c r="L286" s="61">
        <f t="shared" si="9"/>
        <v>-31</v>
      </c>
      <c r="M286" s="60">
        <v>429044</v>
      </c>
      <c r="N286" s="62">
        <v>42836</v>
      </c>
      <c r="O286" s="65">
        <v>13</v>
      </c>
      <c r="P286" s="65"/>
      <c r="Q286" s="61">
        <f t="shared" si="8"/>
        <v>-13</v>
      </c>
      <c r="R286" s="63"/>
      <c r="S286" s="110" t="s">
        <v>358</v>
      </c>
    </row>
    <row r="287" spans="1:19" hidden="1">
      <c r="A287" s="54">
        <v>303</v>
      </c>
      <c r="B287" s="55" t="s">
        <v>2</v>
      </c>
      <c r="C287" s="55"/>
      <c r="D287" s="56">
        <v>15</v>
      </c>
      <c r="E287" s="57" t="s">
        <v>103</v>
      </c>
      <c r="F287" s="57" t="s">
        <v>104</v>
      </c>
      <c r="G287" s="57"/>
      <c r="H287" s="60">
        <v>429043</v>
      </c>
      <c r="I287" s="59">
        <v>42836</v>
      </c>
      <c r="J287" s="60">
        <v>10</v>
      </c>
      <c r="K287" s="60">
        <v>10</v>
      </c>
      <c r="L287" s="61">
        <f t="shared" si="9"/>
        <v>0</v>
      </c>
      <c r="M287" s="60">
        <v>429052</v>
      </c>
      <c r="N287" s="62">
        <v>42836</v>
      </c>
      <c r="O287" s="60">
        <v>3</v>
      </c>
      <c r="P287" s="60">
        <v>3</v>
      </c>
      <c r="Q287" s="61">
        <f t="shared" si="8"/>
        <v>0</v>
      </c>
      <c r="R287" s="111"/>
      <c r="S287" s="111"/>
    </row>
    <row r="288" spans="1:19" hidden="1">
      <c r="A288" s="54">
        <v>304</v>
      </c>
      <c r="B288" s="55" t="s">
        <v>2</v>
      </c>
      <c r="C288" s="55"/>
      <c r="D288" s="56">
        <v>15</v>
      </c>
      <c r="E288" s="57" t="s">
        <v>289</v>
      </c>
      <c r="F288" s="57"/>
      <c r="G288" s="57"/>
      <c r="H288" s="60">
        <v>429041</v>
      </c>
      <c r="I288" s="59">
        <v>42836</v>
      </c>
      <c r="J288" s="64">
        <v>9</v>
      </c>
      <c r="K288" s="65"/>
      <c r="L288" s="61">
        <f t="shared" si="9"/>
        <v>-9</v>
      </c>
      <c r="M288" s="60">
        <v>433052</v>
      </c>
      <c r="N288" s="62">
        <v>42836</v>
      </c>
      <c r="O288" s="64">
        <v>3</v>
      </c>
      <c r="P288" s="65"/>
      <c r="Q288" s="61">
        <f t="shared" si="8"/>
        <v>-3</v>
      </c>
      <c r="R288" s="63"/>
      <c r="S288" s="63">
        <v>0</v>
      </c>
    </row>
    <row r="289" spans="1:25" hidden="1">
      <c r="A289" s="54">
        <v>305</v>
      </c>
      <c r="B289" s="55" t="s">
        <v>2</v>
      </c>
      <c r="C289" s="55"/>
      <c r="D289" s="56">
        <v>16</v>
      </c>
      <c r="E289" s="10" t="s">
        <v>264</v>
      </c>
      <c r="F289" s="57"/>
      <c r="G289" s="57"/>
      <c r="H289" s="60">
        <v>566132</v>
      </c>
      <c r="I289" s="59">
        <v>42836</v>
      </c>
      <c r="J289" s="60">
        <v>22</v>
      </c>
      <c r="K289" s="65"/>
      <c r="L289" s="61">
        <f t="shared" si="9"/>
        <v>-22</v>
      </c>
      <c r="M289" s="60">
        <v>566121</v>
      </c>
      <c r="N289" s="62">
        <v>42836</v>
      </c>
      <c r="O289" s="60">
        <v>7</v>
      </c>
      <c r="P289" s="65"/>
      <c r="Q289" s="61">
        <f t="shared" si="8"/>
        <v>-7</v>
      </c>
      <c r="R289" s="63"/>
      <c r="S289" s="63">
        <v>0</v>
      </c>
    </row>
    <row r="290" spans="1:25" hidden="1">
      <c r="A290" s="54">
        <v>306</v>
      </c>
      <c r="B290" s="55" t="s">
        <v>2</v>
      </c>
      <c r="C290" s="55"/>
      <c r="D290" s="56">
        <v>16</v>
      </c>
      <c r="E290" s="57" t="s">
        <v>256</v>
      </c>
      <c r="F290" s="57"/>
      <c r="G290" s="57"/>
      <c r="H290" s="60">
        <v>566138</v>
      </c>
      <c r="I290" s="59">
        <v>42836</v>
      </c>
      <c r="J290" s="60">
        <v>19</v>
      </c>
      <c r="K290" s="60">
        <v>27</v>
      </c>
      <c r="L290" s="61">
        <f t="shared" si="9"/>
        <v>8</v>
      </c>
      <c r="M290" s="60">
        <v>566137</v>
      </c>
      <c r="N290" s="62">
        <v>42836</v>
      </c>
      <c r="O290" s="60">
        <v>4</v>
      </c>
      <c r="P290" s="60">
        <v>7</v>
      </c>
      <c r="Q290" s="61">
        <f t="shared" si="8"/>
        <v>3</v>
      </c>
      <c r="R290" s="63"/>
      <c r="S290" s="63">
        <v>0</v>
      </c>
    </row>
    <row r="291" spans="1:25" hidden="1">
      <c r="A291" s="54">
        <v>307</v>
      </c>
      <c r="B291" s="55" t="s">
        <v>2</v>
      </c>
      <c r="C291" s="55"/>
      <c r="D291" s="56">
        <v>16</v>
      </c>
      <c r="E291" s="57" t="s">
        <v>105</v>
      </c>
      <c r="F291" s="57" t="s">
        <v>106</v>
      </c>
      <c r="G291" s="57"/>
      <c r="H291" s="60">
        <v>448781</v>
      </c>
      <c r="I291" s="59">
        <v>42836</v>
      </c>
      <c r="J291" s="60">
        <v>32</v>
      </c>
      <c r="K291" s="60">
        <v>36</v>
      </c>
      <c r="L291" s="61">
        <f t="shared" si="9"/>
        <v>4</v>
      </c>
      <c r="M291" s="65">
        <v>433059</v>
      </c>
      <c r="N291" s="66">
        <v>42836</v>
      </c>
      <c r="O291" s="60">
        <v>16</v>
      </c>
      <c r="P291" s="60">
        <v>18</v>
      </c>
      <c r="Q291" s="61">
        <f t="shared" si="8"/>
        <v>2</v>
      </c>
      <c r="R291" s="63"/>
      <c r="S291" s="63">
        <v>0</v>
      </c>
    </row>
    <row r="292" spans="1:25">
      <c r="A292" s="54">
        <v>308</v>
      </c>
      <c r="B292" s="55" t="s">
        <v>2</v>
      </c>
      <c r="C292" s="55"/>
      <c r="D292" s="56">
        <v>16</v>
      </c>
      <c r="E292" s="57" t="s">
        <v>146</v>
      </c>
      <c r="F292" s="57"/>
      <c r="G292" s="57"/>
      <c r="H292" s="60">
        <v>566131</v>
      </c>
      <c r="I292" s="59">
        <v>42836</v>
      </c>
      <c r="J292" s="60"/>
      <c r="K292" s="60"/>
      <c r="L292" s="61">
        <f t="shared" si="9"/>
        <v>0</v>
      </c>
      <c r="M292" s="65">
        <v>566133</v>
      </c>
      <c r="N292" s="66">
        <v>42836</v>
      </c>
      <c r="O292" s="60"/>
      <c r="P292" s="60"/>
      <c r="Q292" s="61">
        <f t="shared" si="8"/>
        <v>0</v>
      </c>
      <c r="R292" s="63"/>
      <c r="S292" s="63">
        <v>0</v>
      </c>
    </row>
    <row r="293" spans="1:25">
      <c r="A293" s="54">
        <v>309</v>
      </c>
      <c r="B293" s="55" t="s">
        <v>2</v>
      </c>
      <c r="C293" s="55"/>
      <c r="D293" s="56">
        <v>16</v>
      </c>
      <c r="E293" s="57" t="s">
        <v>146</v>
      </c>
      <c r="F293" s="57"/>
      <c r="G293" s="57"/>
      <c r="H293" s="60">
        <v>448792</v>
      </c>
      <c r="I293" s="59">
        <v>42836</v>
      </c>
      <c r="J293" s="60"/>
      <c r="K293" s="60"/>
      <c r="L293" s="61">
        <f t="shared" si="9"/>
        <v>0</v>
      </c>
      <c r="M293" s="65">
        <v>448787</v>
      </c>
      <c r="N293" s="66">
        <v>42836</v>
      </c>
      <c r="O293" s="60"/>
      <c r="P293" s="60"/>
      <c r="Q293" s="61">
        <f t="shared" si="8"/>
        <v>0</v>
      </c>
      <c r="R293" s="63"/>
      <c r="S293" s="63">
        <v>0</v>
      </c>
    </row>
    <row r="294" spans="1:25" hidden="1">
      <c r="A294" s="54">
        <v>310</v>
      </c>
      <c r="B294" s="55" t="s">
        <v>2</v>
      </c>
      <c r="C294" s="55"/>
      <c r="D294" s="56">
        <v>16</v>
      </c>
      <c r="E294" s="57" t="s">
        <v>107</v>
      </c>
      <c r="F294" s="57" t="s">
        <v>108</v>
      </c>
      <c r="G294" s="57"/>
      <c r="H294" s="60">
        <v>448791</v>
      </c>
      <c r="I294" s="59">
        <v>42836</v>
      </c>
      <c r="J294" s="60">
        <v>25</v>
      </c>
      <c r="K294" s="60">
        <v>34</v>
      </c>
      <c r="L294" s="61">
        <f t="shared" si="9"/>
        <v>9</v>
      </c>
      <c r="M294" s="65">
        <v>448782</v>
      </c>
      <c r="N294" s="66">
        <v>42836</v>
      </c>
      <c r="O294" s="60">
        <v>14</v>
      </c>
      <c r="P294" s="60">
        <v>21</v>
      </c>
      <c r="Q294" s="61">
        <f t="shared" si="8"/>
        <v>7</v>
      </c>
      <c r="R294" s="63"/>
      <c r="S294" s="63">
        <v>0</v>
      </c>
    </row>
    <row r="295" spans="1:25" hidden="1">
      <c r="A295" s="54">
        <v>311</v>
      </c>
      <c r="B295" s="55" t="s">
        <v>2</v>
      </c>
      <c r="C295" s="55"/>
      <c r="D295" s="56">
        <v>16</v>
      </c>
      <c r="E295" s="57" t="s">
        <v>109</v>
      </c>
      <c r="F295" s="57" t="s">
        <v>110</v>
      </c>
      <c r="G295" s="57"/>
      <c r="H295" s="60">
        <v>433056</v>
      </c>
      <c r="I295" s="59">
        <v>42836</v>
      </c>
      <c r="J295" s="60">
        <v>49</v>
      </c>
      <c r="K295" s="65"/>
      <c r="L295" s="61">
        <f t="shared" si="9"/>
        <v>-49</v>
      </c>
      <c r="M295" s="65">
        <v>448785</v>
      </c>
      <c r="N295" s="66">
        <v>42836</v>
      </c>
      <c r="O295" s="60">
        <v>26</v>
      </c>
      <c r="P295" s="65"/>
      <c r="Q295" s="61">
        <f t="shared" si="8"/>
        <v>-26</v>
      </c>
      <c r="R295" s="63"/>
      <c r="S295" s="63">
        <v>0</v>
      </c>
    </row>
    <row r="296" spans="1:25">
      <c r="A296" s="54">
        <v>312</v>
      </c>
      <c r="B296" s="55" t="s">
        <v>2</v>
      </c>
      <c r="C296" s="55"/>
      <c r="D296" s="56">
        <v>16</v>
      </c>
      <c r="E296" s="57" t="s">
        <v>146</v>
      </c>
      <c r="F296" s="57"/>
      <c r="G296" s="57"/>
      <c r="H296" s="60">
        <v>448794</v>
      </c>
      <c r="I296" s="59">
        <v>42836</v>
      </c>
      <c r="J296" s="60"/>
      <c r="K296" s="60"/>
      <c r="L296" s="61">
        <f t="shared" si="9"/>
        <v>0</v>
      </c>
      <c r="M296" s="65">
        <v>433046</v>
      </c>
      <c r="N296" s="66">
        <v>42836</v>
      </c>
      <c r="O296" s="60"/>
      <c r="P296" s="60"/>
      <c r="Q296" s="61">
        <f t="shared" si="8"/>
        <v>0</v>
      </c>
      <c r="R296" s="63"/>
      <c r="S296" s="63">
        <v>0</v>
      </c>
    </row>
    <row r="297" spans="1:25" hidden="1">
      <c r="A297" s="54">
        <v>313</v>
      </c>
      <c r="B297" s="55" t="s">
        <v>2</v>
      </c>
      <c r="C297" s="55"/>
      <c r="D297" s="56">
        <v>17</v>
      </c>
      <c r="E297" s="10" t="s">
        <v>330</v>
      </c>
      <c r="F297" s="57"/>
      <c r="G297" s="57"/>
      <c r="H297" s="60">
        <v>433048</v>
      </c>
      <c r="I297" s="59">
        <v>42836</v>
      </c>
      <c r="J297" s="60">
        <v>0</v>
      </c>
      <c r="K297" s="60">
        <v>0</v>
      </c>
      <c r="L297" s="61">
        <f t="shared" si="9"/>
        <v>0</v>
      </c>
      <c r="M297" s="60">
        <v>448793</v>
      </c>
      <c r="N297" s="62">
        <v>42836</v>
      </c>
      <c r="O297" s="60">
        <v>0</v>
      </c>
      <c r="P297" s="60">
        <v>0</v>
      </c>
      <c r="Q297" s="61">
        <f t="shared" si="8"/>
        <v>0</v>
      </c>
      <c r="R297" s="63"/>
      <c r="S297" s="63">
        <v>0</v>
      </c>
    </row>
    <row r="298" spans="1:25" hidden="1">
      <c r="A298" s="54">
        <v>314</v>
      </c>
      <c r="B298" s="55" t="s">
        <v>2</v>
      </c>
      <c r="C298" s="55"/>
      <c r="D298" s="56">
        <v>17</v>
      </c>
      <c r="E298" s="57" t="s">
        <v>257</v>
      </c>
      <c r="F298" s="57"/>
      <c r="G298" s="57"/>
      <c r="H298" s="60">
        <v>566134</v>
      </c>
      <c r="I298" s="59">
        <v>42836</v>
      </c>
      <c r="J298" s="60">
        <v>11</v>
      </c>
      <c r="K298" s="60">
        <v>13</v>
      </c>
      <c r="L298" s="61">
        <f t="shared" si="9"/>
        <v>2</v>
      </c>
      <c r="M298" s="60">
        <v>566125</v>
      </c>
      <c r="N298" s="62">
        <v>42836</v>
      </c>
      <c r="O298" s="60">
        <v>3</v>
      </c>
      <c r="P298" s="60">
        <v>5</v>
      </c>
      <c r="Q298" s="61">
        <f t="shared" si="8"/>
        <v>2</v>
      </c>
      <c r="R298" s="63"/>
      <c r="S298" s="63">
        <v>0</v>
      </c>
    </row>
    <row r="299" spans="1:25" s="81" customFormat="1" hidden="1">
      <c r="A299" s="73">
        <v>315</v>
      </c>
      <c r="B299" s="74" t="s">
        <v>2</v>
      </c>
      <c r="C299" s="74"/>
      <c r="D299" s="75">
        <v>17</v>
      </c>
      <c r="E299" s="57" t="s">
        <v>111</v>
      </c>
      <c r="F299" s="76" t="s">
        <v>112</v>
      </c>
      <c r="G299" s="76"/>
      <c r="H299" s="77">
        <v>566135</v>
      </c>
      <c r="I299" s="78">
        <v>42836</v>
      </c>
      <c r="J299" s="64">
        <v>7</v>
      </c>
      <c r="K299" s="65"/>
      <c r="L299" s="61">
        <f t="shared" si="9"/>
        <v>-7</v>
      </c>
      <c r="M299" s="77">
        <v>566129</v>
      </c>
      <c r="N299" s="79">
        <v>42836</v>
      </c>
      <c r="O299" s="64">
        <v>3</v>
      </c>
      <c r="P299" s="65"/>
      <c r="Q299" s="61">
        <f t="shared" si="8"/>
        <v>-3</v>
      </c>
      <c r="R299" s="80"/>
      <c r="S299" s="80"/>
      <c r="T299" s="299"/>
      <c r="U299" s="48"/>
      <c r="V299" s="48"/>
      <c r="W299" s="48"/>
      <c r="X299" s="48"/>
      <c r="Y299" s="48"/>
    </row>
    <row r="300" spans="1:25" hidden="1">
      <c r="A300" s="54">
        <v>316</v>
      </c>
      <c r="B300" s="55" t="s">
        <v>2</v>
      </c>
      <c r="C300" s="55"/>
      <c r="D300" s="56">
        <v>17</v>
      </c>
      <c r="E300" s="57" t="s">
        <v>290</v>
      </c>
      <c r="F300" s="57"/>
      <c r="G300" s="57"/>
      <c r="H300" s="60">
        <v>566139</v>
      </c>
      <c r="I300" s="59">
        <v>42836</v>
      </c>
      <c r="J300" s="65">
        <v>4</v>
      </c>
      <c r="K300" s="65"/>
      <c r="L300" s="61">
        <f t="shared" si="9"/>
        <v>-4</v>
      </c>
      <c r="M300" s="60">
        <v>566124</v>
      </c>
      <c r="N300" s="62">
        <v>42836</v>
      </c>
      <c r="O300" s="65">
        <v>1</v>
      </c>
      <c r="P300" s="65"/>
      <c r="Q300" s="61">
        <f t="shared" si="8"/>
        <v>-1</v>
      </c>
      <c r="R300" s="63"/>
      <c r="S300" s="110"/>
    </row>
    <row r="301" spans="1:25">
      <c r="A301" s="54">
        <v>317</v>
      </c>
      <c r="B301" s="55" t="s">
        <v>2</v>
      </c>
      <c r="C301" s="55"/>
      <c r="D301" s="56">
        <v>17</v>
      </c>
      <c r="E301" s="57" t="s">
        <v>146</v>
      </c>
      <c r="F301" s="57"/>
      <c r="G301" s="57"/>
      <c r="H301" s="60">
        <v>566130</v>
      </c>
      <c r="I301" s="59">
        <v>42836</v>
      </c>
      <c r="J301" s="60"/>
      <c r="K301" s="60"/>
      <c r="L301" s="61">
        <f t="shared" si="9"/>
        <v>0</v>
      </c>
      <c r="M301" s="60">
        <v>566140</v>
      </c>
      <c r="N301" s="62">
        <v>42836</v>
      </c>
      <c r="O301" s="60"/>
      <c r="P301" s="60"/>
      <c r="Q301" s="61">
        <f t="shared" si="8"/>
        <v>0</v>
      </c>
      <c r="R301" s="63"/>
      <c r="S301" s="63">
        <v>0</v>
      </c>
    </row>
    <row r="302" spans="1:25" hidden="1">
      <c r="A302" s="54">
        <v>318</v>
      </c>
      <c r="B302" s="55" t="s">
        <v>2</v>
      </c>
      <c r="C302" s="55"/>
      <c r="D302" s="56">
        <v>17</v>
      </c>
      <c r="E302" s="57" t="s">
        <v>258</v>
      </c>
      <c r="F302" s="57"/>
      <c r="G302" s="57"/>
      <c r="H302" s="60">
        <v>566123</v>
      </c>
      <c r="I302" s="59">
        <v>42836</v>
      </c>
      <c r="J302" s="64">
        <v>12</v>
      </c>
      <c r="K302" s="65"/>
      <c r="L302" s="61">
        <f t="shared" si="9"/>
        <v>-12</v>
      </c>
      <c r="M302" s="60">
        <v>566126</v>
      </c>
      <c r="N302" s="62">
        <v>42836</v>
      </c>
      <c r="O302" s="64">
        <v>4</v>
      </c>
      <c r="P302" s="65"/>
      <c r="Q302" s="61">
        <f t="shared" si="8"/>
        <v>-4</v>
      </c>
      <c r="R302" s="63"/>
      <c r="S302" s="63">
        <v>0</v>
      </c>
    </row>
    <row r="303" spans="1:25">
      <c r="A303" s="54">
        <v>319</v>
      </c>
      <c r="B303" s="55" t="s">
        <v>2</v>
      </c>
      <c r="C303" s="55"/>
      <c r="D303" s="56">
        <v>17</v>
      </c>
      <c r="E303" s="57" t="s">
        <v>146</v>
      </c>
      <c r="F303" s="57"/>
      <c r="G303" s="57"/>
      <c r="H303" s="60">
        <v>566136</v>
      </c>
      <c r="I303" s="59">
        <v>42836</v>
      </c>
      <c r="J303" s="60"/>
      <c r="K303" s="60"/>
      <c r="L303" s="61">
        <f t="shared" si="9"/>
        <v>0</v>
      </c>
      <c r="M303" s="60">
        <v>566127</v>
      </c>
      <c r="N303" s="62">
        <v>42836</v>
      </c>
      <c r="O303" s="60"/>
      <c r="P303" s="60"/>
      <c r="Q303" s="61">
        <f t="shared" si="8"/>
        <v>0</v>
      </c>
      <c r="R303" s="63"/>
      <c r="S303" s="63">
        <v>0</v>
      </c>
    </row>
    <row r="304" spans="1:25" hidden="1">
      <c r="A304" s="54">
        <v>320</v>
      </c>
      <c r="B304" s="55" t="s">
        <v>2</v>
      </c>
      <c r="C304" s="55"/>
      <c r="D304" s="56">
        <v>17</v>
      </c>
      <c r="E304" s="57" t="s">
        <v>171</v>
      </c>
      <c r="F304" s="57"/>
      <c r="G304" s="57"/>
      <c r="H304" s="60">
        <v>566122</v>
      </c>
      <c r="I304" s="59">
        <v>42836</v>
      </c>
      <c r="J304" s="60"/>
      <c r="K304" s="60"/>
      <c r="L304" s="61">
        <f t="shared" si="9"/>
        <v>0</v>
      </c>
      <c r="M304" s="60">
        <v>566128</v>
      </c>
      <c r="N304" s="62">
        <v>42836</v>
      </c>
      <c r="O304" s="60"/>
      <c r="P304" s="60"/>
      <c r="Q304" s="61">
        <f t="shared" si="8"/>
        <v>0</v>
      </c>
      <c r="R304" s="63"/>
      <c r="S304" s="63">
        <v>0</v>
      </c>
    </row>
    <row r="305" spans="1:19" hidden="1">
      <c r="A305" s="54">
        <v>321</v>
      </c>
      <c r="B305" s="55" t="s">
        <v>2</v>
      </c>
      <c r="C305" s="55"/>
      <c r="D305" s="56">
        <v>18</v>
      </c>
      <c r="E305" s="57" t="s">
        <v>259</v>
      </c>
      <c r="F305" s="57"/>
      <c r="G305" s="57"/>
      <c r="H305" s="60">
        <v>429050</v>
      </c>
      <c r="I305" s="59">
        <v>42836</v>
      </c>
      <c r="J305" s="60">
        <v>27</v>
      </c>
      <c r="K305" s="60">
        <v>33</v>
      </c>
      <c r="L305" s="61">
        <f t="shared" si="9"/>
        <v>6</v>
      </c>
      <c r="M305" s="60">
        <v>448786</v>
      </c>
      <c r="N305" s="62">
        <v>42836</v>
      </c>
      <c r="O305" s="60">
        <v>7</v>
      </c>
      <c r="P305" s="60">
        <v>10</v>
      </c>
      <c r="Q305" s="61">
        <f t="shared" ref="Q305:Q311" si="10">P305-O305</f>
        <v>3</v>
      </c>
      <c r="R305" s="63"/>
      <c r="S305" s="63">
        <v>0</v>
      </c>
    </row>
    <row r="306" spans="1:19" hidden="1">
      <c r="A306" s="54">
        <v>322</v>
      </c>
      <c r="B306" s="55" t="s">
        <v>2</v>
      </c>
      <c r="C306" s="55"/>
      <c r="D306" s="56">
        <v>18</v>
      </c>
      <c r="E306" s="57" t="s">
        <v>260</v>
      </c>
      <c r="F306" s="57"/>
      <c r="G306" s="57"/>
      <c r="H306" s="60">
        <v>448800</v>
      </c>
      <c r="I306" s="59">
        <v>42836</v>
      </c>
      <c r="J306" s="60">
        <v>26</v>
      </c>
      <c r="K306" s="60">
        <v>31</v>
      </c>
      <c r="L306" s="61">
        <f t="shared" ref="L306:L311" si="11">K306-J306</f>
        <v>5</v>
      </c>
      <c r="M306" s="60">
        <v>448789</v>
      </c>
      <c r="N306" s="62">
        <v>42836</v>
      </c>
      <c r="O306" s="60">
        <v>14</v>
      </c>
      <c r="P306" s="60">
        <v>17</v>
      </c>
      <c r="Q306" s="61">
        <f t="shared" si="10"/>
        <v>3</v>
      </c>
      <c r="R306" s="63"/>
      <c r="S306" s="63">
        <v>0</v>
      </c>
    </row>
    <row r="307" spans="1:19" hidden="1">
      <c r="A307" s="54">
        <v>323</v>
      </c>
      <c r="B307" s="55" t="s">
        <v>2</v>
      </c>
      <c r="C307" s="55"/>
      <c r="D307" s="56">
        <v>18</v>
      </c>
      <c r="E307" s="57" t="s">
        <v>261</v>
      </c>
      <c r="F307" s="57"/>
      <c r="G307" s="57"/>
      <c r="H307" s="60">
        <v>429049</v>
      </c>
      <c r="I307" s="59">
        <v>42836</v>
      </c>
      <c r="J307" s="64">
        <v>9</v>
      </c>
      <c r="K307" s="65"/>
      <c r="L307" s="61">
        <f t="shared" si="11"/>
        <v>-9</v>
      </c>
      <c r="M307" s="60">
        <v>448788</v>
      </c>
      <c r="N307" s="62">
        <v>42836</v>
      </c>
      <c r="O307" s="64">
        <v>2</v>
      </c>
      <c r="P307" s="65"/>
      <c r="Q307" s="61">
        <f t="shared" si="10"/>
        <v>-2</v>
      </c>
      <c r="R307" s="63"/>
      <c r="S307" s="110"/>
    </row>
    <row r="308" spans="1:19" hidden="1">
      <c r="A308" s="54">
        <v>324</v>
      </c>
      <c r="B308" s="55" t="s">
        <v>2</v>
      </c>
      <c r="C308" s="55"/>
      <c r="D308" s="56">
        <v>18</v>
      </c>
      <c r="E308" s="57" t="s">
        <v>262</v>
      </c>
      <c r="F308" s="57"/>
      <c r="G308" s="57"/>
      <c r="H308" s="60">
        <v>429057</v>
      </c>
      <c r="I308" s="59">
        <v>42836</v>
      </c>
      <c r="J308" s="64">
        <v>3</v>
      </c>
      <c r="K308" s="65">
        <v>6</v>
      </c>
      <c r="L308" s="61">
        <f t="shared" si="11"/>
        <v>3</v>
      </c>
      <c r="M308" s="60">
        <v>429056</v>
      </c>
      <c r="N308" s="62">
        <v>42836</v>
      </c>
      <c r="O308" s="64">
        <v>1</v>
      </c>
      <c r="P308" s="65">
        <v>1</v>
      </c>
      <c r="Q308" s="61">
        <f t="shared" si="10"/>
        <v>0</v>
      </c>
      <c r="R308" s="63"/>
      <c r="S308" s="63">
        <v>0</v>
      </c>
    </row>
    <row r="309" spans="1:19">
      <c r="A309" s="54">
        <v>326</v>
      </c>
      <c r="B309" s="55" t="s">
        <v>2</v>
      </c>
      <c r="C309" s="55"/>
      <c r="D309" s="56">
        <v>18</v>
      </c>
      <c r="E309" s="57" t="s">
        <v>146</v>
      </c>
      <c r="F309" s="57"/>
      <c r="G309" s="57"/>
      <c r="H309" s="60">
        <v>429047</v>
      </c>
      <c r="I309" s="59">
        <v>42836</v>
      </c>
      <c r="J309" s="60"/>
      <c r="K309" s="60"/>
      <c r="L309" s="61">
        <f t="shared" si="11"/>
        <v>0</v>
      </c>
      <c r="M309" s="60">
        <v>448798</v>
      </c>
      <c r="N309" s="62">
        <v>42836</v>
      </c>
      <c r="O309" s="60"/>
      <c r="P309" s="60"/>
      <c r="Q309" s="61">
        <f t="shared" si="10"/>
        <v>0</v>
      </c>
      <c r="R309" s="63"/>
      <c r="S309" s="63">
        <v>0</v>
      </c>
    </row>
    <row r="310" spans="1:19">
      <c r="A310" s="54">
        <v>327</v>
      </c>
      <c r="B310" s="55" t="s">
        <v>2</v>
      </c>
      <c r="C310" s="55"/>
      <c r="D310" s="56">
        <v>18</v>
      </c>
      <c r="E310" s="57" t="s">
        <v>146</v>
      </c>
      <c r="F310" s="57"/>
      <c r="G310" s="57"/>
      <c r="H310" s="60">
        <v>429058</v>
      </c>
      <c r="I310" s="59">
        <v>42836</v>
      </c>
      <c r="J310" s="60"/>
      <c r="K310" s="60"/>
      <c r="L310" s="61">
        <f t="shared" si="11"/>
        <v>0</v>
      </c>
      <c r="M310" s="60">
        <v>448790</v>
      </c>
      <c r="N310" s="62">
        <v>42836</v>
      </c>
      <c r="O310" s="60"/>
      <c r="P310" s="60"/>
      <c r="Q310" s="61">
        <f t="shared" si="10"/>
        <v>0</v>
      </c>
      <c r="R310" s="63"/>
      <c r="S310" s="63">
        <v>0</v>
      </c>
    </row>
    <row r="311" spans="1:19" hidden="1">
      <c r="A311" s="54">
        <v>328</v>
      </c>
      <c r="B311" s="55" t="s">
        <v>2</v>
      </c>
      <c r="C311" s="55"/>
      <c r="D311" s="56">
        <v>18</v>
      </c>
      <c r="E311" s="57" t="s">
        <v>113</v>
      </c>
      <c r="F311" s="57" t="s">
        <v>114</v>
      </c>
      <c r="G311" s="57"/>
      <c r="H311" s="60">
        <v>429046</v>
      </c>
      <c r="I311" s="59">
        <v>42836</v>
      </c>
      <c r="J311" s="64">
        <v>20</v>
      </c>
      <c r="K311" s="65">
        <v>48</v>
      </c>
      <c r="L311" s="61">
        <f t="shared" si="11"/>
        <v>28</v>
      </c>
      <c r="M311" s="60">
        <v>448799</v>
      </c>
      <c r="N311" s="62">
        <v>42836</v>
      </c>
      <c r="O311" s="64">
        <v>7</v>
      </c>
      <c r="P311" s="65">
        <v>22</v>
      </c>
      <c r="Q311" s="61">
        <f t="shared" si="10"/>
        <v>15</v>
      </c>
      <c r="R311" s="63"/>
      <c r="S311" s="63">
        <v>0</v>
      </c>
    </row>
    <row r="312" spans="1:19" s="94" customFormat="1" ht="15.75" hidden="1">
      <c r="A312" s="578" t="s">
        <v>172</v>
      </c>
      <c r="B312" s="579"/>
      <c r="C312" s="579"/>
      <c r="D312" s="579"/>
      <c r="E312" s="579"/>
      <c r="F312" s="579"/>
      <c r="G312" s="579"/>
      <c r="H312" s="579"/>
      <c r="I312" s="579"/>
      <c r="J312" s="100"/>
      <c r="K312" s="100"/>
      <c r="L312" s="92">
        <f>SUBTOTAL(9,L4:L311)</f>
        <v>-85</v>
      </c>
      <c r="M312" s="91"/>
      <c r="N312" s="91"/>
      <c r="O312" s="92"/>
      <c r="P312" s="92"/>
      <c r="Q312" s="93">
        <f>SUBTOTAL(9,Q4:Q311)</f>
        <v>-24</v>
      </c>
      <c r="R312" s="93"/>
      <c r="S312" s="93"/>
    </row>
    <row r="313" spans="1:19" s="120" customFormat="1" ht="15.75" hidden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8"/>
      <c r="M313" s="117"/>
      <c r="N313" s="117"/>
      <c r="O313" s="118"/>
      <c r="P313" s="118"/>
      <c r="Q313" s="119"/>
    </row>
    <row r="314" spans="1:19" hidden="1"/>
    <row r="315" spans="1:19" hidden="1">
      <c r="E315" s="110" t="s">
        <v>208</v>
      </c>
      <c r="F315" s="63"/>
      <c r="G315" s="63"/>
      <c r="H315" s="121" t="s">
        <v>212</v>
      </c>
      <c r="I315" s="69"/>
      <c r="J315" s="69"/>
      <c r="K315" s="69"/>
      <c r="L315" s="69"/>
      <c r="M315" s="116" t="s">
        <v>202</v>
      </c>
      <c r="N315" s="63"/>
      <c r="O315" s="121">
        <v>67.81</v>
      </c>
      <c r="P315" s="121">
        <v>149.44999999999999</v>
      </c>
      <c r="Q315" s="121">
        <f>P315-O315</f>
        <v>81.639999999999986</v>
      </c>
    </row>
    <row r="316" spans="1:19" hidden="1">
      <c r="E316" s="110" t="s">
        <v>209</v>
      </c>
      <c r="F316" s="63"/>
      <c r="G316" s="63"/>
      <c r="H316" s="121" t="s">
        <v>212</v>
      </c>
      <c r="I316" s="69"/>
      <c r="J316" s="69"/>
      <c r="K316" s="69"/>
      <c r="L316" s="69"/>
      <c r="M316" s="116" t="s">
        <v>202</v>
      </c>
      <c r="N316" s="63"/>
      <c r="O316" s="69">
        <v>51.79</v>
      </c>
      <c r="P316" s="69">
        <v>125.65</v>
      </c>
      <c r="Q316" s="121">
        <f>P316-O316</f>
        <v>73.860000000000014</v>
      </c>
    </row>
    <row r="317" spans="1:19" hidden="1">
      <c r="E317" s="110" t="s">
        <v>187</v>
      </c>
      <c r="F317" s="63"/>
      <c r="G317" s="63"/>
      <c r="H317" s="69"/>
      <c r="I317" s="69"/>
      <c r="J317" s="69"/>
      <c r="K317" s="69"/>
      <c r="L317" s="69"/>
      <c r="M317" s="116"/>
      <c r="N317" s="63"/>
      <c r="O317" s="69"/>
      <c r="P317" s="69"/>
      <c r="Q317" s="104">
        <f>SUM(Q315:Q316)</f>
        <v>155.5</v>
      </c>
    </row>
    <row r="318" spans="1:19" hidden="1">
      <c r="E318" s="110" t="s">
        <v>210</v>
      </c>
      <c r="F318" s="63"/>
      <c r="G318" s="63"/>
      <c r="H318" s="121" t="s">
        <v>212</v>
      </c>
      <c r="I318" s="69"/>
      <c r="J318" s="69"/>
      <c r="K318" s="69"/>
      <c r="L318" s="69"/>
      <c r="M318" s="116"/>
      <c r="N318" s="63"/>
      <c r="O318" s="69"/>
      <c r="P318" s="69"/>
      <c r="Q318" s="104">
        <f>SUM(Q4:Q183)</f>
        <v>-601</v>
      </c>
    </row>
    <row r="319" spans="1:19" hidden="1">
      <c r="E319" s="110" t="s">
        <v>213</v>
      </c>
      <c r="F319" s="63"/>
      <c r="G319" s="63"/>
      <c r="H319" s="121" t="s">
        <v>214</v>
      </c>
      <c r="I319" s="69"/>
      <c r="J319" s="69"/>
      <c r="K319" s="69"/>
      <c r="L319" s="69"/>
      <c r="M319" s="116" t="s">
        <v>205</v>
      </c>
      <c r="N319" s="63"/>
      <c r="O319" s="69">
        <v>160.16</v>
      </c>
      <c r="P319" s="69">
        <v>372.54</v>
      </c>
      <c r="Q319" s="104">
        <f>P319-O319</f>
        <v>212.38000000000002</v>
      </c>
    </row>
    <row r="320" spans="1:19" hidden="1">
      <c r="E320" s="110" t="s">
        <v>210</v>
      </c>
      <c r="F320" s="63"/>
      <c r="G320" s="63"/>
      <c r="H320" s="121" t="s">
        <v>214</v>
      </c>
      <c r="I320" s="69"/>
      <c r="J320" s="69"/>
      <c r="K320" s="69"/>
      <c r="L320" s="69"/>
      <c r="M320" s="116"/>
      <c r="N320" s="63"/>
      <c r="O320" s="69"/>
      <c r="P320" s="69"/>
      <c r="Q320" s="104" t="e">
        <f>SUM(Q184:Q311)</f>
        <v>#VALUE!</v>
      </c>
    </row>
    <row r="321" spans="5:17" hidden="1">
      <c r="E321" s="110"/>
      <c r="F321" s="63"/>
      <c r="G321" s="63"/>
      <c r="H321" s="121"/>
      <c r="I321" s="69"/>
      <c r="J321" s="69"/>
      <c r="K321" s="69"/>
      <c r="L321" s="69"/>
      <c r="M321" s="116"/>
      <c r="N321" s="63"/>
      <c r="O321" s="69"/>
      <c r="P321" s="69"/>
      <c r="Q321" s="104"/>
    </row>
    <row r="322" spans="5:17" hidden="1">
      <c r="E322" s="110" t="s">
        <v>361</v>
      </c>
      <c r="F322" s="63"/>
      <c r="G322" s="63"/>
      <c r="H322" s="121" t="s">
        <v>212</v>
      </c>
      <c r="I322" s="69"/>
      <c r="J322" s="69"/>
      <c r="K322" s="69"/>
      <c r="L322" s="69"/>
      <c r="M322" s="116" t="s">
        <v>202</v>
      </c>
      <c r="N322" s="63"/>
      <c r="O322" s="69">
        <v>12.536</v>
      </c>
      <c r="P322" s="69">
        <v>27.292999999999999</v>
      </c>
      <c r="Q322" s="69">
        <f>P322-O322</f>
        <v>14.757</v>
      </c>
    </row>
    <row r="323" spans="5:17" hidden="1">
      <c r="E323" s="110" t="s">
        <v>362</v>
      </c>
      <c r="F323" s="63"/>
      <c r="G323" s="63"/>
      <c r="H323" s="121" t="s">
        <v>212</v>
      </c>
      <c r="I323" s="69"/>
      <c r="J323" s="69"/>
      <c r="K323" s="69"/>
      <c r="L323" s="69"/>
      <c r="M323" s="116" t="s">
        <v>202</v>
      </c>
      <c r="N323" s="63"/>
      <c r="O323" s="69">
        <v>12.193</v>
      </c>
      <c r="P323" s="69">
        <v>27.242000000000001</v>
      </c>
      <c r="Q323" s="69">
        <f>P323-O323</f>
        <v>15.049000000000001</v>
      </c>
    </row>
    <row r="324" spans="5:17" hidden="1">
      <c r="E324" s="110" t="s">
        <v>215</v>
      </c>
      <c r="F324" s="63"/>
      <c r="G324" s="63"/>
      <c r="H324" s="121" t="s">
        <v>214</v>
      </c>
      <c r="I324" s="69"/>
      <c r="J324" s="69"/>
      <c r="K324" s="69"/>
      <c r="L324" s="69"/>
      <c r="M324" s="116" t="s">
        <v>205</v>
      </c>
      <c r="N324" s="63"/>
      <c r="O324" s="69">
        <v>16.184999999999999</v>
      </c>
      <c r="P324" s="69">
        <v>39.18</v>
      </c>
      <c r="Q324" s="69">
        <f>P324-O324</f>
        <v>22.995000000000001</v>
      </c>
    </row>
    <row r="325" spans="5:17" hidden="1">
      <c r="E325" s="110" t="s">
        <v>187</v>
      </c>
      <c r="F325" s="63"/>
      <c r="G325" s="63"/>
      <c r="H325" s="69"/>
      <c r="I325" s="69"/>
      <c r="J325" s="69"/>
      <c r="K325" s="69"/>
      <c r="L325" s="69"/>
      <c r="M325" s="116"/>
      <c r="N325" s="63"/>
      <c r="O325" s="69"/>
      <c r="P325" s="69"/>
      <c r="Q325" s="104">
        <f>SUM(Q322:S324)</f>
        <v>52.801000000000002</v>
      </c>
    </row>
    <row r="326" spans="5:17" hidden="1">
      <c r="E326" s="577" t="s">
        <v>211</v>
      </c>
      <c r="F326" s="577"/>
      <c r="G326" s="577"/>
      <c r="H326" s="577"/>
      <c r="I326" s="577"/>
      <c r="J326" s="577"/>
      <c r="K326" s="577"/>
      <c r="L326" s="577"/>
      <c r="M326" s="577"/>
      <c r="N326" s="577"/>
      <c r="O326" s="577"/>
      <c r="P326" s="215"/>
      <c r="Q326" s="293" t="e">
        <f>Q325*2061.11/(Q312+#REF!+#REF!)</f>
        <v>#REF!</v>
      </c>
    </row>
  </sheetData>
  <autoFilter ref="E1:E326">
    <filterColumn colId="0">
      <filters>
        <filter val="ООО &quot;ОБЛСТРОЙ&quot;"/>
      </filters>
    </filterColumn>
  </autoFilter>
  <mergeCells count="7">
    <mergeCell ref="E326:O326"/>
    <mergeCell ref="A1:Q1"/>
    <mergeCell ref="A2:D2"/>
    <mergeCell ref="E2:F2"/>
    <mergeCell ref="H2:I2"/>
    <mergeCell ref="M2:N2"/>
    <mergeCell ref="A312:I312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24"/>
  <sheetViews>
    <sheetView tabSelected="1" workbookViewId="0">
      <selection activeCell="L9" sqref="L9:O9"/>
    </sheetView>
  </sheetViews>
  <sheetFormatPr defaultRowHeight="15"/>
  <cols>
    <col min="5" max="5" width="5.85546875" customWidth="1"/>
    <col min="6" max="6" width="14" customWidth="1"/>
    <col min="8" max="8" width="4.7109375" customWidth="1"/>
    <col min="9" max="9" width="2.7109375" customWidth="1"/>
    <col min="10" max="10" width="14.85546875" customWidth="1"/>
    <col min="11" max="11" width="11.85546875" customWidth="1"/>
    <col min="14" max="14" width="4" customWidth="1"/>
    <col min="15" max="15" width="1" customWidth="1"/>
  </cols>
  <sheetData>
    <row r="1" spans="1:19" ht="15.75">
      <c r="A1" s="572" t="s">
        <v>753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/>
      <c r="P1" s="482"/>
      <c r="Q1" s="482"/>
      <c r="R1" s="482"/>
      <c r="S1" s="482"/>
    </row>
    <row r="2" spans="1:19" ht="16.5" customHeight="1">
      <c r="A2" s="571" t="s">
        <v>299</v>
      </c>
      <c r="B2" s="575" t="s">
        <v>294</v>
      </c>
      <c r="C2" s="575"/>
      <c r="D2" s="575"/>
      <c r="E2" s="575"/>
      <c r="F2" s="571" t="s">
        <v>300</v>
      </c>
      <c r="G2" s="571" t="s">
        <v>301</v>
      </c>
      <c r="H2" s="571"/>
      <c r="I2" s="571"/>
      <c r="J2" s="575" t="s">
        <v>302</v>
      </c>
      <c r="K2" s="575"/>
      <c r="L2" s="575"/>
      <c r="M2" s="575"/>
      <c r="N2" s="575"/>
      <c r="O2" s="575"/>
    </row>
    <row r="3" spans="1:19" ht="42.75" customHeight="1">
      <c r="A3" s="571"/>
      <c r="B3" s="575"/>
      <c r="C3" s="575"/>
      <c r="D3" s="575"/>
      <c r="E3" s="575"/>
      <c r="F3" s="571"/>
      <c r="G3" s="571"/>
      <c r="H3" s="571"/>
      <c r="I3" s="571"/>
      <c r="J3" s="484" t="s">
        <v>303</v>
      </c>
      <c r="K3" s="488" t="s">
        <v>304</v>
      </c>
      <c r="L3" s="571" t="s">
        <v>305</v>
      </c>
      <c r="M3" s="571"/>
      <c r="N3" s="571"/>
      <c r="O3" s="571"/>
    </row>
    <row r="4" spans="1:19">
      <c r="A4" s="483">
        <v>2</v>
      </c>
      <c r="B4" s="569" t="s">
        <v>293</v>
      </c>
      <c r="C4" s="569"/>
      <c r="D4" s="569"/>
      <c r="E4" s="569"/>
      <c r="F4" s="483" t="s">
        <v>295</v>
      </c>
      <c r="G4" s="569"/>
      <c r="H4" s="569"/>
      <c r="I4" s="569"/>
      <c r="J4" s="543">
        <v>104.12</v>
      </c>
      <c r="K4" s="483"/>
      <c r="L4" s="576">
        <v>40.880000000000003</v>
      </c>
      <c r="M4" s="576"/>
      <c r="N4" s="576"/>
      <c r="O4" s="576"/>
    </row>
    <row r="5" spans="1:19" ht="31.5" customHeight="1">
      <c r="A5" s="483">
        <v>2</v>
      </c>
      <c r="B5" s="560" t="s">
        <v>366</v>
      </c>
      <c r="C5" s="561"/>
      <c r="D5" s="561"/>
      <c r="E5" s="562"/>
      <c r="F5" s="483" t="s">
        <v>295</v>
      </c>
      <c r="G5" s="563"/>
      <c r="H5" s="564"/>
      <c r="I5" s="565"/>
      <c r="J5" s="491">
        <v>60.69</v>
      </c>
      <c r="K5" s="491"/>
      <c r="L5" s="566">
        <v>1.3</v>
      </c>
      <c r="M5" s="567"/>
      <c r="N5" s="567"/>
      <c r="O5" s="568"/>
    </row>
    <row r="6" spans="1:19" ht="30.75" customHeight="1">
      <c r="A6" s="483">
        <v>3</v>
      </c>
      <c r="B6" s="560" t="s">
        <v>365</v>
      </c>
      <c r="C6" s="561"/>
      <c r="D6" s="561"/>
      <c r="E6" s="562"/>
      <c r="F6" s="483" t="s">
        <v>296</v>
      </c>
      <c r="G6" s="569"/>
      <c r="H6" s="569"/>
      <c r="I6" s="569"/>
      <c r="J6" s="483">
        <v>1190</v>
      </c>
      <c r="K6" s="483"/>
      <c r="L6" s="559">
        <v>25.4</v>
      </c>
      <c r="M6" s="559"/>
      <c r="N6" s="559"/>
      <c r="O6" s="559"/>
    </row>
    <row r="7" spans="1:19">
      <c r="A7" s="483">
        <v>3</v>
      </c>
      <c r="B7" s="569" t="s">
        <v>297</v>
      </c>
      <c r="C7" s="569"/>
      <c r="D7" s="569"/>
      <c r="E7" s="569"/>
      <c r="F7" s="483" t="s">
        <v>296</v>
      </c>
      <c r="G7" s="569"/>
      <c r="H7" s="569"/>
      <c r="I7" s="569"/>
      <c r="J7" s="483">
        <v>2160</v>
      </c>
      <c r="K7" s="483"/>
      <c r="L7" s="559">
        <v>25.5</v>
      </c>
      <c r="M7" s="559"/>
      <c r="N7" s="559"/>
      <c r="O7" s="559"/>
    </row>
    <row r="8" spans="1:19">
      <c r="A8" s="483">
        <v>3</v>
      </c>
      <c r="B8" s="569" t="s">
        <v>298</v>
      </c>
      <c r="C8" s="569"/>
      <c r="D8" s="569"/>
      <c r="E8" s="569"/>
      <c r="F8" s="483" t="s">
        <v>296</v>
      </c>
      <c r="G8" s="569"/>
      <c r="H8" s="569"/>
      <c r="I8" s="569"/>
      <c r="J8" s="483">
        <f>J6+J7</f>
        <v>3350</v>
      </c>
      <c r="K8" s="483"/>
      <c r="L8" s="559">
        <v>50.9</v>
      </c>
      <c r="M8" s="559"/>
      <c r="N8" s="559"/>
      <c r="O8" s="559"/>
    </row>
    <row r="9" spans="1:19">
      <c r="A9" s="483">
        <v>4</v>
      </c>
      <c r="B9" s="569" t="s">
        <v>191</v>
      </c>
      <c r="C9" s="569"/>
      <c r="D9" s="569"/>
      <c r="E9" s="569"/>
      <c r="F9" s="483" t="s">
        <v>306</v>
      </c>
      <c r="G9" s="569"/>
      <c r="H9" s="569"/>
      <c r="I9" s="569"/>
      <c r="J9" s="483">
        <v>93719</v>
      </c>
      <c r="K9" s="483"/>
      <c r="L9" s="570">
        <v>20386</v>
      </c>
      <c r="M9" s="570"/>
      <c r="N9" s="570"/>
      <c r="O9" s="570"/>
    </row>
    <row r="24" spans="3:3">
      <c r="C24" t="s">
        <v>355</v>
      </c>
    </row>
  </sheetData>
  <mergeCells count="25">
    <mergeCell ref="A2:A3"/>
    <mergeCell ref="B4:E4"/>
    <mergeCell ref="A1:O1"/>
    <mergeCell ref="J2:O2"/>
    <mergeCell ref="L3:O3"/>
    <mergeCell ref="L4:O4"/>
    <mergeCell ref="B2:E3"/>
    <mergeCell ref="F2:F3"/>
    <mergeCell ref="G2:I3"/>
    <mergeCell ref="G4:I4"/>
    <mergeCell ref="L8:O8"/>
    <mergeCell ref="L9:O9"/>
    <mergeCell ref="B8:E8"/>
    <mergeCell ref="B9:E9"/>
    <mergeCell ref="G8:I8"/>
    <mergeCell ref="G9:I9"/>
    <mergeCell ref="L6:O6"/>
    <mergeCell ref="L7:O7"/>
    <mergeCell ref="B5:E5"/>
    <mergeCell ref="G5:I5"/>
    <mergeCell ref="L5:O5"/>
    <mergeCell ref="G7:I7"/>
    <mergeCell ref="G6:I6"/>
    <mergeCell ref="B7:E7"/>
    <mergeCell ref="B6:E6"/>
  </mergeCells>
  <phoneticPr fontId="0" type="noConversion"/>
  <pageMargins left="0.23622047244094491" right="0.23622047244094491" top="4.2913385826771657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0"/>
  <sheetViews>
    <sheetView topLeftCell="A13" zoomScaleSheetLayoutView="90" workbookViewId="0">
      <selection activeCell="R17" sqref="R17:V17"/>
    </sheetView>
  </sheetViews>
  <sheetFormatPr defaultColWidth="9.140625" defaultRowHeight="11.25"/>
  <cols>
    <col min="1" max="1" width="6.7109375" style="19" customWidth="1"/>
    <col min="2" max="2" width="4.85546875" style="19" customWidth="1"/>
    <col min="3" max="3" width="7.42578125" style="19" customWidth="1"/>
    <col min="4" max="5" width="6.42578125" style="19" customWidth="1"/>
    <col min="6" max="6" width="5" style="19" customWidth="1"/>
    <col min="7" max="7" width="5.42578125" style="19" customWidth="1"/>
    <col min="8" max="8" width="6.140625" style="19" customWidth="1"/>
    <col min="9" max="11" width="5" style="19" customWidth="1"/>
    <col min="12" max="12" width="5.42578125" style="19" customWidth="1"/>
    <col min="13" max="13" width="5.5703125" style="19" customWidth="1"/>
    <col min="14" max="16" width="5" style="19" customWidth="1"/>
    <col min="17" max="16384" width="9.140625" style="19"/>
  </cols>
  <sheetData>
    <row r="1" spans="1:26" ht="18.75" customHeight="1">
      <c r="A1" s="629" t="s">
        <v>129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26" ht="18.75">
      <c r="A2" s="630">
        <v>43466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</row>
    <row r="3" spans="1:26" ht="18.75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</row>
    <row r="4" spans="1:26" ht="15.75">
      <c r="A4" s="600" t="s">
        <v>128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</row>
    <row r="5" spans="1:26" ht="15.75">
      <c r="A5" s="631" t="s">
        <v>428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</row>
    <row r="6" spans="1:26" ht="16.5" thickBot="1">
      <c r="A6" s="20"/>
      <c r="B6" s="20"/>
      <c r="C6" s="20"/>
      <c r="D6" s="20"/>
    </row>
    <row r="7" spans="1:26" ht="13.5" thickBot="1">
      <c r="A7" s="632" t="s">
        <v>127</v>
      </c>
      <c r="B7" s="633"/>
      <c r="C7" s="633"/>
      <c r="D7" s="634"/>
      <c r="E7" s="625" t="s">
        <v>126</v>
      </c>
      <c r="F7" s="633"/>
      <c r="G7" s="633"/>
      <c r="H7" s="634"/>
      <c r="I7" s="624" t="s">
        <v>125</v>
      </c>
      <c r="J7" s="624"/>
      <c r="K7" s="624"/>
      <c r="L7" s="625"/>
      <c r="M7" s="626" t="s">
        <v>124</v>
      </c>
      <c r="N7" s="627"/>
      <c r="O7" s="627"/>
      <c r="P7" s="628"/>
      <c r="Q7" s="380"/>
      <c r="R7" s="380"/>
      <c r="S7" s="380"/>
      <c r="T7" s="380"/>
      <c r="U7" s="380"/>
      <c r="V7" s="380"/>
      <c r="W7" s="380"/>
      <c r="X7" s="380"/>
      <c r="Y7" s="380"/>
      <c r="Z7" s="380"/>
    </row>
    <row r="8" spans="1:26" ht="15.75">
      <c r="A8" s="611">
        <v>3</v>
      </c>
      <c r="B8" s="612"/>
      <c r="C8" s="612"/>
      <c r="D8" s="613"/>
      <c r="E8" s="614">
        <v>8</v>
      </c>
      <c r="F8" s="612"/>
      <c r="G8" s="612"/>
      <c r="H8" s="613"/>
      <c r="I8" s="615">
        <v>6608</v>
      </c>
      <c r="J8" s="615"/>
      <c r="K8" s="615"/>
      <c r="L8" s="616"/>
      <c r="M8" s="588">
        <f>A8*I8</f>
        <v>19824</v>
      </c>
      <c r="N8" s="588"/>
      <c r="O8" s="588"/>
      <c r="P8" s="588"/>
      <c r="Q8" s="377"/>
      <c r="R8" s="377"/>
      <c r="S8" s="586"/>
      <c r="T8" s="586"/>
      <c r="U8" s="586"/>
      <c r="V8" s="586"/>
      <c r="W8" s="586"/>
      <c r="X8" s="586"/>
      <c r="Y8" s="377"/>
      <c r="Z8" s="377"/>
    </row>
    <row r="9" spans="1:26" ht="15.75">
      <c r="A9" s="601">
        <v>2</v>
      </c>
      <c r="B9" s="602"/>
      <c r="C9" s="602"/>
      <c r="D9" s="603"/>
      <c r="E9" s="604">
        <v>20</v>
      </c>
      <c r="F9" s="602"/>
      <c r="G9" s="602"/>
      <c r="H9" s="603"/>
      <c r="I9" s="587">
        <v>16520</v>
      </c>
      <c r="J9" s="587"/>
      <c r="K9" s="587"/>
      <c r="L9" s="623"/>
      <c r="M9" s="587">
        <f>A9*I9</f>
        <v>33040</v>
      </c>
      <c r="N9" s="587"/>
      <c r="O9" s="587"/>
      <c r="P9" s="587"/>
      <c r="Q9" s="377"/>
      <c r="R9" s="377"/>
      <c r="S9" s="586"/>
      <c r="T9" s="586"/>
      <c r="U9" s="586"/>
      <c r="V9" s="586"/>
      <c r="W9" s="586"/>
      <c r="X9" s="586"/>
      <c r="Y9" s="377"/>
      <c r="Z9" s="377"/>
    </row>
    <row r="10" spans="1:26" ht="16.5" thickBot="1">
      <c r="A10" s="617">
        <v>1</v>
      </c>
      <c r="B10" s="618"/>
      <c r="C10" s="618"/>
      <c r="D10" s="619"/>
      <c r="E10" s="620">
        <v>27</v>
      </c>
      <c r="F10" s="618"/>
      <c r="G10" s="618"/>
      <c r="H10" s="619"/>
      <c r="I10" s="621">
        <v>23500</v>
      </c>
      <c r="J10" s="621"/>
      <c r="K10" s="621"/>
      <c r="L10" s="622"/>
      <c r="M10" s="599">
        <f>A10*I10</f>
        <v>23500</v>
      </c>
      <c r="N10" s="599"/>
      <c r="O10" s="599"/>
      <c r="P10" s="599"/>
      <c r="Q10" s="377"/>
      <c r="R10" s="377"/>
      <c r="S10" s="586"/>
      <c r="T10" s="586"/>
      <c r="U10" s="586"/>
      <c r="V10" s="586"/>
      <c r="W10" s="586"/>
      <c r="X10" s="586"/>
      <c r="Y10" s="377"/>
      <c r="Z10" s="377"/>
    </row>
    <row r="11" spans="1:26" ht="16.5" thickBot="1">
      <c r="A11" s="20"/>
      <c r="B11" s="20"/>
      <c r="C11" s="20"/>
      <c r="I11" s="605" t="s">
        <v>123</v>
      </c>
      <c r="J11" s="606"/>
      <c r="K11" s="606"/>
      <c r="L11" s="607"/>
      <c r="M11" s="608">
        <f>SUM(M8:P10)</f>
        <v>76364</v>
      </c>
      <c r="N11" s="609"/>
      <c r="O11" s="609"/>
      <c r="P11" s="610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6">
      <c r="Q12" s="380"/>
      <c r="R12" s="380"/>
      <c r="S12" s="380"/>
      <c r="T12" s="380"/>
      <c r="U12" s="380"/>
      <c r="V12" s="380"/>
      <c r="W12" s="380"/>
      <c r="X12" s="380"/>
      <c r="Y12" s="380"/>
      <c r="Z12" s="380"/>
    </row>
    <row r="13" spans="1:26" ht="16.5" customHeight="1"/>
    <row r="14" spans="1:26" ht="16.5" customHeight="1">
      <c r="A14" s="600" t="s">
        <v>122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</row>
    <row r="15" spans="1:26" ht="6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R15" s="380"/>
      <c r="S15" s="380"/>
      <c r="T15" s="380"/>
      <c r="U15" s="380"/>
      <c r="V15" s="380"/>
    </row>
    <row r="16" spans="1:26" ht="16.5" customHeight="1">
      <c r="A16" s="349">
        <v>3</v>
      </c>
      <c r="B16" s="349">
        <v>7</v>
      </c>
      <c r="C16" s="349">
        <v>13</v>
      </c>
      <c r="D16" s="457">
        <v>28</v>
      </c>
      <c r="E16" s="457">
        <v>28</v>
      </c>
      <c r="F16" s="349">
        <v>40</v>
      </c>
      <c r="G16" s="349">
        <v>44</v>
      </c>
      <c r="H16" s="457">
        <v>56</v>
      </c>
      <c r="I16" s="457">
        <v>56</v>
      </c>
      <c r="J16" s="349">
        <v>72</v>
      </c>
      <c r="K16" s="349">
        <v>79</v>
      </c>
      <c r="L16" s="349">
        <v>85</v>
      </c>
      <c r="M16" s="477">
        <v>102</v>
      </c>
      <c r="N16" s="477">
        <v>167</v>
      </c>
      <c r="O16" s="349">
        <v>103</v>
      </c>
      <c r="P16" s="349">
        <v>119</v>
      </c>
      <c r="Q16" s="370"/>
      <c r="R16" s="381"/>
      <c r="S16" s="382"/>
      <c r="T16" s="382"/>
      <c r="U16" s="382"/>
      <c r="V16" s="383"/>
      <c r="W16" s="371"/>
      <c r="X16" s="371"/>
    </row>
    <row r="17" spans="1:27" ht="16.5" customHeight="1">
      <c r="A17" s="349">
        <v>127</v>
      </c>
      <c r="B17" s="349">
        <v>165</v>
      </c>
      <c r="C17" s="456">
        <v>198</v>
      </c>
      <c r="D17" s="349">
        <v>240</v>
      </c>
      <c r="E17" s="457">
        <v>264</v>
      </c>
      <c r="F17" s="457">
        <v>264</v>
      </c>
      <c r="G17" s="349">
        <v>268</v>
      </c>
      <c r="H17" s="385" t="s">
        <v>481</v>
      </c>
      <c r="I17" s="349"/>
      <c r="J17" s="349"/>
      <c r="K17" s="349"/>
      <c r="L17" s="349"/>
      <c r="M17" s="349"/>
      <c r="N17" s="458"/>
      <c r="O17" s="349"/>
      <c r="P17" s="349"/>
      <c r="Q17" s="372"/>
      <c r="R17" s="598" t="s">
        <v>433</v>
      </c>
      <c r="S17" s="598"/>
      <c r="T17" s="598"/>
      <c r="U17" s="598"/>
      <c r="V17" s="598"/>
      <c r="W17" s="371"/>
      <c r="X17" s="406" t="s">
        <v>438</v>
      </c>
      <c r="Y17" s="407" t="s">
        <v>437</v>
      </c>
      <c r="Z17" s="408" t="s">
        <v>439</v>
      </c>
      <c r="AA17" s="408" t="s">
        <v>440</v>
      </c>
    </row>
    <row r="18" spans="1:27" ht="16.5" customHeight="1">
      <c r="A18" s="385"/>
      <c r="B18" s="385"/>
      <c r="C18" s="385"/>
      <c r="D18" s="384"/>
      <c r="E18" s="384"/>
      <c r="F18" s="384"/>
      <c r="G18" s="384"/>
      <c r="H18" s="384"/>
      <c r="I18" s="385"/>
      <c r="J18" s="385"/>
      <c r="K18" s="385"/>
      <c r="L18" s="385"/>
      <c r="M18" s="385"/>
      <c r="N18" s="385"/>
      <c r="O18" s="385"/>
      <c r="P18" s="385"/>
      <c r="Q18" s="371"/>
      <c r="R18" s="384"/>
      <c r="S18" s="459"/>
      <c r="T18" s="384"/>
      <c r="U18" s="384"/>
      <c r="V18" s="384"/>
      <c r="W18" s="371"/>
      <c r="X18" s="408"/>
      <c r="Y18" s="408"/>
      <c r="Z18" s="408"/>
      <c r="AA18" s="408"/>
    </row>
    <row r="19" spans="1:27" ht="16.5" customHeight="1">
      <c r="A19" s="385"/>
      <c r="B19" s="404"/>
      <c r="C19" s="404"/>
      <c r="D19" s="404"/>
      <c r="E19" s="404"/>
      <c r="F19" s="349"/>
      <c r="G19" s="349"/>
      <c r="H19" s="350"/>
      <c r="I19" s="349"/>
      <c r="J19" s="349"/>
      <c r="K19" s="349"/>
      <c r="L19" s="349"/>
      <c r="M19" s="349"/>
      <c r="O19" s="350"/>
      <c r="P19" s="349"/>
      <c r="Q19" s="371"/>
      <c r="R19" s="379"/>
      <c r="S19" s="379"/>
      <c r="T19" s="379"/>
      <c r="U19" s="379"/>
      <c r="V19" s="379"/>
      <c r="W19" s="371"/>
      <c r="X19" s="409"/>
      <c r="Y19" s="408"/>
      <c r="Z19" s="408"/>
      <c r="AA19" s="408"/>
    </row>
    <row r="20" spans="1:27" ht="16.5" customHeight="1">
      <c r="A20" s="350"/>
      <c r="B20" s="405"/>
      <c r="C20" s="405"/>
      <c r="D20" s="405"/>
      <c r="E20" s="405"/>
      <c r="F20" s="404"/>
      <c r="G20" s="274"/>
      <c r="H20" s="292"/>
      <c r="I20" s="274"/>
      <c r="J20" s="404"/>
      <c r="K20" s="404"/>
      <c r="L20" s="404"/>
      <c r="M20" s="404"/>
      <c r="N20" s="404"/>
      <c r="O20" s="274"/>
      <c r="P20" s="404"/>
      <c r="Q20" s="371"/>
      <c r="R20" s="589" t="s">
        <v>436</v>
      </c>
      <c r="S20" s="590"/>
      <c r="T20" s="590"/>
      <c r="U20" s="591"/>
      <c r="V20" s="379"/>
      <c r="W20" s="371"/>
      <c r="X20" s="408"/>
      <c r="Z20" s="408"/>
      <c r="AA20" s="408"/>
    </row>
    <row r="21" spans="1:27" ht="16.5" customHeight="1">
      <c r="A21" s="274"/>
      <c r="B21" s="404"/>
      <c r="C21" s="292"/>
      <c r="D21" s="292"/>
      <c r="E21" s="325"/>
      <c r="F21" s="274"/>
      <c r="G21" s="274"/>
      <c r="H21" s="325"/>
      <c r="I21" s="325"/>
      <c r="J21" s="274"/>
      <c r="K21" s="274"/>
      <c r="L21" s="275"/>
      <c r="M21" s="275"/>
      <c r="N21" s="274"/>
      <c r="O21" s="275"/>
      <c r="P21" s="274"/>
      <c r="Q21" s="371"/>
      <c r="R21" s="385">
        <v>28</v>
      </c>
      <c r="S21" s="385">
        <v>56</v>
      </c>
      <c r="T21" s="385">
        <v>264</v>
      </c>
      <c r="U21" s="385"/>
      <c r="V21" s="379"/>
      <c r="W21" s="371"/>
      <c r="X21" s="408"/>
      <c r="Y21" s="408"/>
      <c r="Z21" s="408"/>
      <c r="AA21" s="408"/>
    </row>
    <row r="22" spans="1:27" ht="16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380"/>
      <c r="R22" s="385"/>
      <c r="S22" s="385"/>
      <c r="T22" s="385"/>
      <c r="U22" s="385"/>
      <c r="V22" s="379"/>
      <c r="W22" s="380"/>
      <c r="X22" s="408"/>
      <c r="Y22" s="459"/>
      <c r="Z22" s="408"/>
      <c r="AA22" s="408"/>
    </row>
    <row r="23" spans="1:27" ht="16.5" customHeight="1">
      <c r="X23" s="408"/>
      <c r="Z23" s="408"/>
      <c r="AA23" s="408"/>
    </row>
    <row r="24" spans="1:27" ht="16.5" customHeight="1">
      <c r="A24" s="583" t="s">
        <v>121</v>
      </c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5">
        <f>COUNTA(A16:P22)</f>
        <v>24</v>
      </c>
      <c r="M24" s="585"/>
      <c r="N24" s="585"/>
      <c r="O24" s="585"/>
      <c r="P24" s="585"/>
      <c r="R24" s="410"/>
      <c r="S24" s="410"/>
      <c r="T24" s="410"/>
      <c r="X24" s="408"/>
      <c r="Y24" s="408"/>
      <c r="Z24" s="408"/>
      <c r="AA24" s="408"/>
    </row>
    <row r="25" spans="1:27" ht="16.5" customHeight="1">
      <c r="A25" s="583" t="s">
        <v>120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4">
        <f>(M11-I8*4)/L24</f>
        <v>2080.5</v>
      </c>
      <c r="M25" s="584"/>
      <c r="N25" s="584"/>
      <c r="O25" s="584"/>
      <c r="P25" s="584"/>
      <c r="R25" s="592" t="s">
        <v>482</v>
      </c>
      <c r="S25" s="593"/>
      <c r="T25" s="593"/>
      <c r="U25" s="594"/>
      <c r="X25" s="408"/>
      <c r="Y25" s="408"/>
      <c r="Z25" s="408"/>
      <c r="AA25" s="408"/>
    </row>
    <row r="26" spans="1:27" ht="16.5" customHeight="1">
      <c r="R26" s="595">
        <v>198</v>
      </c>
      <c r="S26" s="596"/>
      <c r="T26" s="596"/>
      <c r="U26" s="597"/>
      <c r="X26" s="408"/>
      <c r="Y26" s="408"/>
      <c r="Z26" s="408"/>
      <c r="AA26" s="408"/>
    </row>
    <row r="27" spans="1:27" ht="16.5" customHeight="1">
      <c r="A27" s="20" t="s">
        <v>435</v>
      </c>
      <c r="K27" s="101"/>
      <c r="L27" s="101"/>
      <c r="M27" s="101"/>
      <c r="N27" s="581">
        <f>I8*4/(J28+J29)</f>
        <v>1.2718576474098027</v>
      </c>
      <c r="O27" s="582"/>
      <c r="P27" s="582"/>
      <c r="X27" s="408"/>
      <c r="Y27" s="408"/>
      <c r="Z27" s="408"/>
      <c r="AA27" s="408"/>
    </row>
    <row r="28" spans="1:27" ht="16.5" customHeight="1">
      <c r="A28" s="19" t="s">
        <v>188</v>
      </c>
      <c r="J28" s="580">
        <v>19414.5</v>
      </c>
      <c r="K28" s="580"/>
      <c r="L28" s="580"/>
      <c r="M28" s="101"/>
      <c r="N28" s="101"/>
    </row>
    <row r="29" spans="1:27" ht="16.5" customHeight="1">
      <c r="A29" s="19" t="s">
        <v>434</v>
      </c>
      <c r="J29" s="580">
        <v>1367.7</v>
      </c>
      <c r="K29" s="580"/>
      <c r="L29" s="580"/>
    </row>
    <row r="30" spans="1:27" ht="16.5" customHeight="1"/>
    <row r="31" spans="1:27" ht="16.5" customHeight="1"/>
    <row r="32" spans="1:2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36">
    <mergeCell ref="I7:L7"/>
    <mergeCell ref="M7:P7"/>
    <mergeCell ref="A1:P1"/>
    <mergeCell ref="A2:P2"/>
    <mergeCell ref="A3:P3"/>
    <mergeCell ref="A4:P4"/>
    <mergeCell ref="A5:P5"/>
    <mergeCell ref="A7:D7"/>
    <mergeCell ref="E7:H7"/>
    <mergeCell ref="I8:L8"/>
    <mergeCell ref="A10:D10"/>
    <mergeCell ref="E10:H10"/>
    <mergeCell ref="I10:L10"/>
    <mergeCell ref="I9:L9"/>
    <mergeCell ref="S8:X10"/>
    <mergeCell ref="M9:P9"/>
    <mergeCell ref="M8:P8"/>
    <mergeCell ref="R20:U20"/>
    <mergeCell ref="J28:L28"/>
    <mergeCell ref="R25:U25"/>
    <mergeCell ref="R26:U26"/>
    <mergeCell ref="R17:V17"/>
    <mergeCell ref="M10:P10"/>
    <mergeCell ref="A14:P14"/>
    <mergeCell ref="A9:D9"/>
    <mergeCell ref="E9:H9"/>
    <mergeCell ref="I11:L11"/>
    <mergeCell ref="M11:P11"/>
    <mergeCell ref="A8:D8"/>
    <mergeCell ref="E8:H8"/>
    <mergeCell ref="J29:L29"/>
    <mergeCell ref="N27:P27"/>
    <mergeCell ref="A25:K25"/>
    <mergeCell ref="L25:P25"/>
    <mergeCell ref="A24:K24"/>
    <mergeCell ref="L24:P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4"/>
  <sheetViews>
    <sheetView topLeftCell="A150" workbookViewId="0">
      <selection activeCell="M356" sqref="M356"/>
    </sheetView>
  </sheetViews>
  <sheetFormatPr defaultColWidth="11" defaultRowHeight="15"/>
  <cols>
    <col min="1" max="1" width="5" style="24" customWidth="1"/>
    <col min="2" max="2" width="5.140625" style="24" customWidth="1"/>
    <col min="3" max="3" width="8.7109375" style="24" customWidth="1"/>
    <col min="4" max="4" width="5.28515625" style="24" customWidth="1"/>
    <col min="5" max="5" width="9.5703125" style="24" customWidth="1"/>
    <col min="6" max="6" width="24.28515625" style="24" customWidth="1"/>
    <col min="7" max="7" width="10.7109375" style="38" customWidth="1"/>
    <col min="8" max="8" width="12.5703125" style="24" customWidth="1"/>
    <col min="9" max="9" width="8.28515625" style="39" customWidth="1"/>
    <col min="10" max="10" width="9.7109375" style="39" customWidth="1"/>
    <col min="11" max="11" width="13.42578125" style="38" customWidth="1"/>
    <col min="12" max="13" width="11" style="38" customWidth="1"/>
    <col min="14" max="14" width="17.85546875" style="38" customWidth="1"/>
    <col min="15" max="15" width="31.5703125" style="24" customWidth="1"/>
    <col min="16" max="16384" width="11" style="24"/>
  </cols>
  <sheetData>
    <row r="1" spans="1:18" ht="11.25" customHeight="1">
      <c r="A1" s="638" t="s">
        <v>535</v>
      </c>
      <c r="B1" s="638"/>
      <c r="C1" s="638"/>
      <c r="D1" s="639"/>
      <c r="E1" s="326"/>
      <c r="F1" s="21" t="s">
        <v>130</v>
      </c>
      <c r="G1" s="640" t="s">
        <v>293</v>
      </c>
      <c r="H1" s="641"/>
      <c r="I1" s="22"/>
      <c r="J1" s="22"/>
      <c r="K1" s="23"/>
      <c r="L1" s="23"/>
      <c r="M1" s="23"/>
      <c r="N1" s="23"/>
      <c r="O1" s="108"/>
      <c r="P1" s="194"/>
    </row>
    <row r="2" spans="1:18" ht="24">
      <c r="A2" s="25" t="s">
        <v>538</v>
      </c>
      <c r="B2" s="26" t="s">
        <v>539</v>
      </c>
      <c r="C2" s="26" t="s">
        <v>540</v>
      </c>
      <c r="D2" s="26" t="s">
        <v>541</v>
      </c>
      <c r="E2" s="26" t="s">
        <v>363</v>
      </c>
      <c r="F2" s="25" t="s">
        <v>542</v>
      </c>
      <c r="G2" s="27" t="s">
        <v>544</v>
      </c>
      <c r="H2" s="25" t="s">
        <v>545</v>
      </c>
      <c r="I2" s="28">
        <v>43374</v>
      </c>
      <c r="J2" s="28">
        <v>43405</v>
      </c>
      <c r="K2" s="25" t="s">
        <v>115</v>
      </c>
      <c r="L2" s="25" t="s">
        <v>460</v>
      </c>
      <c r="M2" s="25" t="s">
        <v>461</v>
      </c>
      <c r="N2" s="25" t="s">
        <v>364</v>
      </c>
      <c r="O2" s="112" t="s">
        <v>200</v>
      </c>
      <c r="P2" s="195"/>
      <c r="R2" s="38"/>
    </row>
    <row r="3" spans="1:18">
      <c r="A3" s="29">
        <v>1</v>
      </c>
      <c r="B3" s="30" t="s">
        <v>547</v>
      </c>
      <c r="C3" s="30">
        <v>1</v>
      </c>
      <c r="D3" s="29">
        <v>2</v>
      </c>
      <c r="E3" s="330">
        <v>63.3</v>
      </c>
      <c r="F3" s="30" t="e">
        <f>VLOOKUP(A3,#REF!,5,FALSE)</f>
        <v>#REF!</v>
      </c>
      <c r="G3" s="31">
        <v>348047</v>
      </c>
      <c r="H3" s="32">
        <v>42804</v>
      </c>
      <c r="I3" s="33">
        <v>6.3</v>
      </c>
      <c r="J3" s="33">
        <v>6.6</v>
      </c>
      <c r="K3" s="33">
        <f>J3-I3</f>
        <v>0.29999999999999982</v>
      </c>
      <c r="L3" s="107"/>
      <c r="M3" s="364"/>
      <c r="N3" s="364">
        <f>E3*28.64</f>
        <v>1812.912</v>
      </c>
      <c r="O3" s="33"/>
    </row>
    <row r="4" spans="1:18">
      <c r="A4" s="29">
        <v>2</v>
      </c>
      <c r="B4" s="30" t="s">
        <v>547</v>
      </c>
      <c r="C4" s="30">
        <v>2</v>
      </c>
      <c r="D4" s="29">
        <v>2</v>
      </c>
      <c r="E4" s="330">
        <v>42.7</v>
      </c>
      <c r="F4" s="30" t="e">
        <f>VLOOKUP(A4,#REF!,5,FALSE)</f>
        <v>#REF!</v>
      </c>
      <c r="G4" s="31">
        <v>439861</v>
      </c>
      <c r="H4" s="32">
        <v>42776</v>
      </c>
      <c r="I4" s="33">
        <v>4.16</v>
      </c>
      <c r="J4" s="33">
        <v>4.4000000000000004</v>
      </c>
      <c r="K4" s="33">
        <f t="shared" ref="K4:K66" si="0">J4-I4</f>
        <v>0.24000000000000021</v>
      </c>
      <c r="L4" s="107"/>
      <c r="M4" s="364"/>
      <c r="N4" s="364">
        <f t="shared" ref="N4:N67" si="1">E4*28.64</f>
        <v>1222.9280000000001</v>
      </c>
      <c r="O4" s="33"/>
    </row>
    <row r="5" spans="1:18">
      <c r="A5" s="29">
        <v>3</v>
      </c>
      <c r="B5" s="30" t="s">
        <v>547</v>
      </c>
      <c r="C5" s="30">
        <v>3</v>
      </c>
      <c r="D5" s="29">
        <v>2</v>
      </c>
      <c r="E5" s="328">
        <v>44.8</v>
      </c>
      <c r="F5" s="30" t="e">
        <f>VLOOKUP(A5,#REF!,5,FALSE)</f>
        <v>#REF!</v>
      </c>
      <c r="G5" s="31">
        <v>348057</v>
      </c>
      <c r="H5" s="32">
        <v>42804</v>
      </c>
      <c r="I5" s="107">
        <v>1.32</v>
      </c>
      <c r="J5" s="103">
        <v>1.32</v>
      </c>
      <c r="K5" s="33">
        <f t="shared" si="0"/>
        <v>0</v>
      </c>
      <c r="L5" s="364"/>
      <c r="M5" s="364"/>
      <c r="N5" s="364">
        <f t="shared" si="1"/>
        <v>1283.0719999999999</v>
      </c>
      <c r="O5" s="107" t="s">
        <v>396</v>
      </c>
    </row>
    <row r="6" spans="1:18">
      <c r="A6" s="29">
        <v>4</v>
      </c>
      <c r="B6" s="30" t="s">
        <v>547</v>
      </c>
      <c r="C6" s="30">
        <v>4</v>
      </c>
      <c r="D6" s="29">
        <v>2</v>
      </c>
      <c r="E6" s="330">
        <v>88.2</v>
      </c>
      <c r="F6" s="30" t="e">
        <f>VLOOKUP(A6,#REF!,5,FALSE)</f>
        <v>#REF!</v>
      </c>
      <c r="G6" s="31">
        <v>348052</v>
      </c>
      <c r="H6" s="32">
        <v>42804</v>
      </c>
      <c r="I6" s="103">
        <v>14.26</v>
      </c>
      <c r="J6" s="228">
        <v>14.26</v>
      </c>
      <c r="K6" s="33">
        <f t="shared" si="0"/>
        <v>0</v>
      </c>
      <c r="L6" s="364"/>
      <c r="M6" s="364"/>
      <c r="N6" s="364">
        <f t="shared" si="1"/>
        <v>2526.0480000000002</v>
      </c>
      <c r="O6" s="33" t="s">
        <v>397</v>
      </c>
    </row>
    <row r="7" spans="1:18">
      <c r="A7" s="29">
        <v>5</v>
      </c>
      <c r="B7" s="30" t="s">
        <v>547</v>
      </c>
      <c r="C7" s="30">
        <v>5</v>
      </c>
      <c r="D7" s="29">
        <v>2</v>
      </c>
      <c r="E7" s="329">
        <v>88</v>
      </c>
      <c r="F7" s="30" t="e">
        <f>VLOOKUP(A7,#REF!,5,FALSE)</f>
        <v>#REF!</v>
      </c>
      <c r="G7" s="31">
        <v>348048</v>
      </c>
      <c r="H7" s="32">
        <v>42804</v>
      </c>
      <c r="I7" s="107">
        <v>3.93</v>
      </c>
      <c r="J7" s="107">
        <v>5.8</v>
      </c>
      <c r="K7" s="33">
        <f t="shared" si="0"/>
        <v>1.8699999999999997</v>
      </c>
      <c r="L7" s="364"/>
      <c r="M7" s="364"/>
      <c r="N7" s="364">
        <f t="shared" si="1"/>
        <v>2520.3200000000002</v>
      </c>
      <c r="O7" s="33" t="s">
        <v>379</v>
      </c>
    </row>
    <row r="8" spans="1:18">
      <c r="A8" s="29">
        <v>6</v>
      </c>
      <c r="B8" s="30" t="s">
        <v>547</v>
      </c>
      <c r="C8" s="30">
        <v>6</v>
      </c>
      <c r="D8" s="29">
        <v>2</v>
      </c>
      <c r="E8" s="328">
        <v>44.8</v>
      </c>
      <c r="F8" s="30" t="e">
        <f>VLOOKUP(A8,#REF!,5,FALSE)</f>
        <v>#REF!</v>
      </c>
      <c r="G8" s="31">
        <v>439826</v>
      </c>
      <c r="H8" s="32">
        <v>42776</v>
      </c>
      <c r="I8" s="33">
        <v>5.2</v>
      </c>
      <c r="J8" s="33">
        <v>5.5</v>
      </c>
      <c r="K8" s="33">
        <f t="shared" si="0"/>
        <v>0.29999999999999982</v>
      </c>
      <c r="L8" s="364"/>
      <c r="M8" s="364"/>
      <c r="N8" s="364">
        <f t="shared" si="1"/>
        <v>1283.0719999999999</v>
      </c>
      <c r="O8" s="33"/>
    </row>
    <row r="9" spans="1:18">
      <c r="A9" s="29">
        <v>7</v>
      </c>
      <c r="B9" s="30" t="s">
        <v>547</v>
      </c>
      <c r="C9" s="30">
        <v>7</v>
      </c>
      <c r="D9" s="29">
        <v>2</v>
      </c>
      <c r="E9" s="328">
        <v>43.6</v>
      </c>
      <c r="F9" s="30" t="e">
        <f>VLOOKUP(A9,#REF!,5,FALSE)</f>
        <v>#REF!</v>
      </c>
      <c r="G9" s="31">
        <v>442468</v>
      </c>
      <c r="H9" s="32">
        <v>42787</v>
      </c>
      <c r="I9" s="107">
        <v>5.16</v>
      </c>
      <c r="J9" s="103">
        <v>5.16</v>
      </c>
      <c r="K9" s="33">
        <f t="shared" si="0"/>
        <v>0</v>
      </c>
      <c r="L9" s="364"/>
      <c r="M9" s="364"/>
      <c r="N9" s="364">
        <f t="shared" si="1"/>
        <v>1248.7040000000002</v>
      </c>
      <c r="O9" s="33"/>
    </row>
    <row r="10" spans="1:18">
      <c r="A10" s="29">
        <v>8</v>
      </c>
      <c r="B10" s="30" t="s">
        <v>547</v>
      </c>
      <c r="C10" s="30">
        <v>8</v>
      </c>
      <c r="D10" s="29">
        <v>2</v>
      </c>
      <c r="E10" s="330">
        <v>61.9</v>
      </c>
      <c r="F10" s="30" t="e">
        <f>VLOOKUP(A10,#REF!,5,FALSE)</f>
        <v>#REF!</v>
      </c>
      <c r="G10" s="31">
        <v>346373</v>
      </c>
      <c r="H10" s="32">
        <v>42787</v>
      </c>
      <c r="I10" s="33">
        <v>8.4</v>
      </c>
      <c r="J10" s="33">
        <v>8.9</v>
      </c>
      <c r="K10" s="33">
        <f t="shared" si="0"/>
        <v>0.5</v>
      </c>
      <c r="L10" s="364"/>
      <c r="M10" s="364"/>
      <c r="N10" s="364">
        <f t="shared" si="1"/>
        <v>1772.816</v>
      </c>
      <c r="O10" s="33"/>
    </row>
    <row r="11" spans="1:18">
      <c r="A11" s="29">
        <v>9</v>
      </c>
      <c r="B11" s="30" t="s">
        <v>547</v>
      </c>
      <c r="C11" s="30">
        <v>1</v>
      </c>
      <c r="D11" s="29">
        <v>3</v>
      </c>
      <c r="E11" s="330">
        <v>63.4</v>
      </c>
      <c r="F11" s="30" t="e">
        <f>VLOOKUP(A11,#REF!,5,FALSE)</f>
        <v>#REF!</v>
      </c>
      <c r="G11" s="31">
        <v>346380</v>
      </c>
      <c r="H11" s="32">
        <v>42787</v>
      </c>
      <c r="I11" s="107">
        <v>5.55</v>
      </c>
      <c r="J11" s="107">
        <v>6.45</v>
      </c>
      <c r="K11" s="33">
        <f t="shared" si="0"/>
        <v>0.90000000000000036</v>
      </c>
      <c r="L11" s="364"/>
      <c r="M11" s="364"/>
      <c r="N11" s="364">
        <f t="shared" si="1"/>
        <v>1815.7760000000001</v>
      </c>
      <c r="O11" s="228" t="s">
        <v>378</v>
      </c>
    </row>
    <row r="12" spans="1:18">
      <c r="A12" s="29">
        <v>10</v>
      </c>
      <c r="B12" s="30" t="s">
        <v>547</v>
      </c>
      <c r="C12" s="30">
        <v>2</v>
      </c>
      <c r="D12" s="29">
        <v>3</v>
      </c>
      <c r="E12" s="328">
        <v>42.6</v>
      </c>
      <c r="F12" s="30" t="e">
        <f>VLOOKUP(A12,#REF!,5,FALSE)</f>
        <v>#REF!</v>
      </c>
      <c r="G12" s="31">
        <v>346378</v>
      </c>
      <c r="H12" s="32">
        <v>42787</v>
      </c>
      <c r="I12" s="103">
        <v>0.3</v>
      </c>
      <c r="J12" s="103">
        <v>0.3</v>
      </c>
      <c r="K12" s="33">
        <f t="shared" si="0"/>
        <v>0</v>
      </c>
      <c r="L12" s="364"/>
      <c r="M12" s="364"/>
      <c r="N12" s="364">
        <f t="shared" si="1"/>
        <v>1220.0640000000001</v>
      </c>
      <c r="O12" s="33"/>
    </row>
    <row r="13" spans="1:18">
      <c r="A13" s="29">
        <v>11</v>
      </c>
      <c r="B13" s="30" t="s">
        <v>547</v>
      </c>
      <c r="C13" s="30">
        <v>3</v>
      </c>
      <c r="D13" s="29">
        <v>3</v>
      </c>
      <c r="E13" s="328">
        <v>42.7</v>
      </c>
      <c r="F13" s="30" t="e">
        <f>VLOOKUP(A13,#REF!,5,FALSE)</f>
        <v>#REF!</v>
      </c>
      <c r="G13" s="31">
        <v>348051</v>
      </c>
      <c r="H13" s="32">
        <v>42804</v>
      </c>
      <c r="I13" s="107">
        <v>5.4</v>
      </c>
      <c r="J13" s="107">
        <v>5.6</v>
      </c>
      <c r="K13" s="33">
        <f t="shared" si="0"/>
        <v>0.19999999999999929</v>
      </c>
      <c r="L13" s="364"/>
      <c r="M13" s="364"/>
      <c r="N13" s="364">
        <f t="shared" si="1"/>
        <v>1222.9280000000001</v>
      </c>
      <c r="O13" s="33"/>
    </row>
    <row r="14" spans="1:18">
      <c r="A14" s="29">
        <v>12</v>
      </c>
      <c r="B14" s="30" t="s">
        <v>547</v>
      </c>
      <c r="C14" s="30">
        <v>4</v>
      </c>
      <c r="D14" s="29">
        <v>3</v>
      </c>
      <c r="E14" s="327">
        <v>88</v>
      </c>
      <c r="F14" s="30" t="e">
        <f>VLOOKUP(A14,#REF!,5,FALSE)</f>
        <v>#REF!</v>
      </c>
      <c r="G14" s="31">
        <v>442465</v>
      </c>
      <c r="H14" s="32">
        <v>42787</v>
      </c>
      <c r="I14" s="107">
        <v>6.56</v>
      </c>
      <c r="J14" s="103">
        <v>6.56</v>
      </c>
      <c r="K14" s="33">
        <f t="shared" si="0"/>
        <v>0</v>
      </c>
      <c r="L14" s="364"/>
      <c r="M14" s="364"/>
      <c r="N14" s="364">
        <f t="shared" si="1"/>
        <v>2520.3200000000002</v>
      </c>
      <c r="O14" s="33"/>
    </row>
    <row r="15" spans="1:18">
      <c r="A15" s="29">
        <v>13</v>
      </c>
      <c r="B15" s="30" t="s">
        <v>547</v>
      </c>
      <c r="C15" s="30">
        <v>5</v>
      </c>
      <c r="D15" s="29">
        <v>3</v>
      </c>
      <c r="E15" s="329">
        <v>88</v>
      </c>
      <c r="F15" s="30" t="e">
        <f>VLOOKUP(A15,#REF!,5,FALSE)</f>
        <v>#REF!</v>
      </c>
      <c r="G15" s="31">
        <v>442446</v>
      </c>
      <c r="H15" s="32">
        <v>42784</v>
      </c>
      <c r="I15" s="103">
        <v>6.1</v>
      </c>
      <c r="J15" s="103">
        <v>6.1</v>
      </c>
      <c r="K15" s="33">
        <f t="shared" si="0"/>
        <v>0</v>
      </c>
      <c r="L15" s="364"/>
      <c r="M15" s="364"/>
      <c r="N15" s="364">
        <f t="shared" si="1"/>
        <v>2520.3200000000002</v>
      </c>
      <c r="O15" s="33"/>
    </row>
    <row r="16" spans="1:18">
      <c r="A16" s="29">
        <v>14</v>
      </c>
      <c r="B16" s="30" t="s">
        <v>547</v>
      </c>
      <c r="C16" s="30">
        <v>6</v>
      </c>
      <c r="D16" s="29">
        <v>3</v>
      </c>
      <c r="E16" s="327">
        <v>45</v>
      </c>
      <c r="F16" s="30" t="e">
        <f>VLOOKUP(A16,#REF!,5,FALSE)</f>
        <v>#REF!</v>
      </c>
      <c r="G16" s="31">
        <v>348075</v>
      </c>
      <c r="H16" s="32">
        <v>42804</v>
      </c>
      <c r="I16" s="33">
        <v>1.3</v>
      </c>
      <c r="J16" s="33">
        <v>1.39</v>
      </c>
      <c r="K16" s="33">
        <f t="shared" si="0"/>
        <v>8.9999999999999858E-2</v>
      </c>
      <c r="L16" s="364"/>
      <c r="M16" s="364"/>
      <c r="N16" s="364">
        <f t="shared" si="1"/>
        <v>1288.8</v>
      </c>
      <c r="O16" s="33"/>
    </row>
    <row r="17" spans="1:15">
      <c r="A17" s="29">
        <v>15</v>
      </c>
      <c r="B17" s="30" t="s">
        <v>547</v>
      </c>
      <c r="C17" s="30">
        <v>7</v>
      </c>
      <c r="D17" s="29">
        <v>3</v>
      </c>
      <c r="E17" s="328">
        <v>42.9</v>
      </c>
      <c r="F17" s="30" t="e">
        <f>VLOOKUP(A17,#REF!,5,FALSE)</f>
        <v>#REF!</v>
      </c>
      <c r="G17" s="31">
        <v>348046</v>
      </c>
      <c r="H17" s="32">
        <v>42804</v>
      </c>
      <c r="I17" s="107">
        <v>5.6</v>
      </c>
      <c r="J17" s="107">
        <v>6.4</v>
      </c>
      <c r="K17" s="33">
        <f t="shared" si="0"/>
        <v>0.80000000000000071</v>
      </c>
      <c r="L17" s="364"/>
      <c r="M17" s="364"/>
      <c r="N17" s="364">
        <f t="shared" si="1"/>
        <v>1228.6559999999999</v>
      </c>
      <c r="O17" s="33"/>
    </row>
    <row r="18" spans="1:15">
      <c r="A18" s="29">
        <v>16</v>
      </c>
      <c r="B18" s="30" t="s">
        <v>547</v>
      </c>
      <c r="C18" s="30">
        <v>8</v>
      </c>
      <c r="D18" s="29">
        <v>3</v>
      </c>
      <c r="E18" s="328">
        <v>62.8</v>
      </c>
      <c r="F18" s="30" t="e">
        <f>VLOOKUP(A18,#REF!,5,FALSE)</f>
        <v>#REF!</v>
      </c>
      <c r="G18" s="31">
        <v>442443</v>
      </c>
      <c r="H18" s="32">
        <v>42784</v>
      </c>
      <c r="I18" s="127">
        <v>1.9</v>
      </c>
      <c r="J18" s="103">
        <v>1.9</v>
      </c>
      <c r="K18" s="33">
        <f t="shared" si="0"/>
        <v>0</v>
      </c>
      <c r="L18" s="364"/>
      <c r="M18" s="364"/>
      <c r="N18" s="364">
        <f t="shared" si="1"/>
        <v>1798.5919999999999</v>
      </c>
      <c r="O18" s="33" t="s">
        <v>398</v>
      </c>
    </row>
    <row r="19" spans="1:15">
      <c r="A19" s="29">
        <v>17</v>
      </c>
      <c r="B19" s="30" t="s">
        <v>547</v>
      </c>
      <c r="C19" s="30">
        <v>1</v>
      </c>
      <c r="D19" s="29">
        <v>4</v>
      </c>
      <c r="E19" s="330">
        <v>63.7</v>
      </c>
      <c r="F19" s="30" t="e">
        <f>VLOOKUP(A19,#REF!,5,FALSE)</f>
        <v>#REF!</v>
      </c>
      <c r="G19" s="31">
        <v>442449</v>
      </c>
      <c r="H19" s="32">
        <v>42784</v>
      </c>
      <c r="I19" s="33">
        <v>8.1999999999999993</v>
      </c>
      <c r="J19" s="103">
        <v>8.1999999999999993</v>
      </c>
      <c r="K19" s="33">
        <f t="shared" si="0"/>
        <v>0</v>
      </c>
      <c r="L19" s="364"/>
      <c r="M19" s="364"/>
      <c r="N19" s="364">
        <f t="shared" si="1"/>
        <v>1824.3680000000002</v>
      </c>
      <c r="O19" s="33"/>
    </row>
    <row r="20" spans="1:15">
      <c r="A20" s="29">
        <v>18</v>
      </c>
      <c r="B20" s="30" t="s">
        <v>547</v>
      </c>
      <c r="C20" s="30">
        <v>2</v>
      </c>
      <c r="D20" s="29">
        <v>4</v>
      </c>
      <c r="E20" s="328">
        <v>42.6</v>
      </c>
      <c r="F20" s="30" t="e">
        <f>VLOOKUP(A20,#REF!,5,FALSE)</f>
        <v>#REF!</v>
      </c>
      <c r="G20" s="31">
        <v>442452</v>
      </c>
      <c r="H20" s="32">
        <v>42784</v>
      </c>
      <c r="I20" s="103">
        <v>3.5</v>
      </c>
      <c r="J20" s="103">
        <v>3.5</v>
      </c>
      <c r="K20" s="33">
        <f t="shared" si="0"/>
        <v>0</v>
      </c>
      <c r="L20" s="364"/>
      <c r="M20" s="364"/>
      <c r="N20" s="364">
        <f t="shared" si="1"/>
        <v>1220.0640000000001</v>
      </c>
      <c r="O20" s="33"/>
    </row>
    <row r="21" spans="1:15">
      <c r="A21" s="29">
        <v>19</v>
      </c>
      <c r="B21" s="30" t="s">
        <v>547</v>
      </c>
      <c r="C21" s="30">
        <v>3</v>
      </c>
      <c r="D21" s="29">
        <v>4</v>
      </c>
      <c r="E21" s="328">
        <v>44.6</v>
      </c>
      <c r="F21" s="30" t="s">
        <v>322</v>
      </c>
      <c r="G21" s="31">
        <v>346375</v>
      </c>
      <c r="H21" s="32">
        <v>42787</v>
      </c>
      <c r="I21" s="103">
        <v>2.17</v>
      </c>
      <c r="J21" s="107">
        <v>3.48</v>
      </c>
      <c r="K21" s="33">
        <f t="shared" si="0"/>
        <v>1.31</v>
      </c>
      <c r="L21" s="364"/>
      <c r="M21" s="364"/>
      <c r="N21" s="364">
        <f t="shared" si="1"/>
        <v>1277.3440000000001</v>
      </c>
      <c r="O21" s="33"/>
    </row>
    <row r="22" spans="1:15">
      <c r="A22" s="29">
        <v>20</v>
      </c>
      <c r="B22" s="30" t="s">
        <v>547</v>
      </c>
      <c r="C22" s="30">
        <v>4</v>
      </c>
      <c r="D22" s="29">
        <v>4</v>
      </c>
      <c r="E22" s="328">
        <v>88.1</v>
      </c>
      <c r="F22" s="30" t="e">
        <f>VLOOKUP(A22,#REF!,5,FALSE)</f>
        <v>#REF!</v>
      </c>
      <c r="G22" s="31">
        <v>442469</v>
      </c>
      <c r="H22" s="32">
        <v>42787</v>
      </c>
      <c r="I22" s="107">
        <v>7.67</v>
      </c>
      <c r="J22" s="103">
        <v>7.67</v>
      </c>
      <c r="K22" s="33">
        <f t="shared" si="0"/>
        <v>0</v>
      </c>
      <c r="L22" s="364"/>
      <c r="M22" s="364"/>
      <c r="N22" s="364">
        <f t="shared" si="1"/>
        <v>2523.1839999999997</v>
      </c>
      <c r="O22" s="33"/>
    </row>
    <row r="23" spans="1:15">
      <c r="A23" s="29">
        <v>21</v>
      </c>
      <c r="B23" s="30" t="s">
        <v>547</v>
      </c>
      <c r="C23" s="30">
        <v>5</v>
      </c>
      <c r="D23" s="29">
        <v>4</v>
      </c>
      <c r="E23" s="328">
        <v>87.7</v>
      </c>
      <c r="F23" s="30" t="e">
        <f>VLOOKUP(A23,#REF!,5,FALSE)</f>
        <v>#REF!</v>
      </c>
      <c r="G23" s="31">
        <v>442453</v>
      </c>
      <c r="H23" s="32">
        <v>42784</v>
      </c>
      <c r="I23" s="107">
        <v>2.7898000000000001</v>
      </c>
      <c r="J23" s="103">
        <v>2.7898000000000001</v>
      </c>
      <c r="K23" s="33">
        <f t="shared" si="0"/>
        <v>0</v>
      </c>
      <c r="L23" s="364"/>
      <c r="M23" s="364"/>
      <c r="N23" s="364">
        <f t="shared" si="1"/>
        <v>2511.7280000000001</v>
      </c>
      <c r="O23" s="33" t="s">
        <v>331</v>
      </c>
    </row>
    <row r="24" spans="1:15">
      <c r="A24" s="29">
        <v>22</v>
      </c>
      <c r="B24" s="30" t="s">
        <v>547</v>
      </c>
      <c r="C24" s="30">
        <v>6</v>
      </c>
      <c r="D24" s="29">
        <v>4</v>
      </c>
      <c r="E24" s="328">
        <v>44.7</v>
      </c>
      <c r="F24" s="30" t="e">
        <f>VLOOKUP(A24,#REF!,5,FALSE)</f>
        <v>#REF!</v>
      </c>
      <c r="G24" s="31">
        <v>442493</v>
      </c>
      <c r="H24" s="32">
        <v>42784</v>
      </c>
      <c r="I24" s="107">
        <v>4.6900000000000004</v>
      </c>
      <c r="J24" s="107">
        <v>4.9000000000000004</v>
      </c>
      <c r="K24" s="33">
        <f t="shared" si="0"/>
        <v>0.20999999999999996</v>
      </c>
      <c r="L24" s="364"/>
      <c r="M24" s="364"/>
      <c r="N24" s="364">
        <f t="shared" si="1"/>
        <v>1280.2080000000001</v>
      </c>
      <c r="O24" s="33"/>
    </row>
    <row r="25" spans="1:15">
      <c r="A25" s="29">
        <v>23</v>
      </c>
      <c r="B25" s="30" t="s">
        <v>547</v>
      </c>
      <c r="C25" s="30">
        <v>7</v>
      </c>
      <c r="D25" s="29">
        <v>4</v>
      </c>
      <c r="E25" s="328">
        <v>43.3</v>
      </c>
      <c r="F25" s="30" t="e">
        <f>VLOOKUP(A25,#REF!,5,FALSE)</f>
        <v>#REF!</v>
      </c>
      <c r="G25" s="31">
        <v>348073</v>
      </c>
      <c r="H25" s="32">
        <v>42804</v>
      </c>
      <c r="I25" s="107">
        <v>4</v>
      </c>
      <c r="J25" s="107">
        <v>4.0999999999999996</v>
      </c>
      <c r="K25" s="33">
        <f t="shared" si="0"/>
        <v>9.9999999999999645E-2</v>
      </c>
      <c r="L25" s="364"/>
      <c r="M25" s="364"/>
      <c r="N25" s="364">
        <f t="shared" si="1"/>
        <v>1240.1119999999999</v>
      </c>
      <c r="O25" s="33"/>
    </row>
    <row r="26" spans="1:15">
      <c r="A26" s="29">
        <v>24</v>
      </c>
      <c r="B26" s="30" t="s">
        <v>547</v>
      </c>
      <c r="C26" s="30">
        <v>8</v>
      </c>
      <c r="D26" s="29">
        <v>4</v>
      </c>
      <c r="E26" s="328">
        <v>62.8</v>
      </c>
      <c r="F26" s="30" t="e">
        <f>VLOOKUP(A26,#REF!,5,FALSE)</f>
        <v>#REF!</v>
      </c>
      <c r="G26" s="31" t="s">
        <v>268</v>
      </c>
      <c r="H26" s="32">
        <v>42784</v>
      </c>
      <c r="I26" s="107">
        <v>2.21</v>
      </c>
      <c r="J26" s="103">
        <v>2.21</v>
      </c>
      <c r="K26" s="33">
        <f t="shared" si="0"/>
        <v>0</v>
      </c>
      <c r="L26" s="364"/>
      <c r="M26" s="364"/>
      <c r="N26" s="364">
        <f t="shared" si="1"/>
        <v>1798.5919999999999</v>
      </c>
      <c r="O26" s="33"/>
    </row>
    <row r="27" spans="1:15">
      <c r="A27" s="29">
        <v>25</v>
      </c>
      <c r="B27" s="30" t="s">
        <v>547</v>
      </c>
      <c r="C27" s="30">
        <v>1</v>
      </c>
      <c r="D27" s="29">
        <v>5</v>
      </c>
      <c r="E27" s="328">
        <v>63.5</v>
      </c>
      <c r="F27" s="30" t="e">
        <f>VLOOKUP(A27,#REF!,5,FALSE)</f>
        <v>#REF!</v>
      </c>
      <c r="G27" s="31">
        <v>439825</v>
      </c>
      <c r="H27" s="32">
        <v>42776</v>
      </c>
      <c r="I27" s="107">
        <v>7.3</v>
      </c>
      <c r="J27" s="107">
        <v>7.3</v>
      </c>
      <c r="K27" s="33">
        <f t="shared" si="0"/>
        <v>0</v>
      </c>
      <c r="L27" s="364"/>
      <c r="M27" s="364"/>
      <c r="N27" s="364">
        <f t="shared" si="1"/>
        <v>1818.64</v>
      </c>
      <c r="O27" s="33"/>
    </row>
    <row r="28" spans="1:15">
      <c r="A28" s="29">
        <v>26</v>
      </c>
      <c r="B28" s="30" t="s">
        <v>547</v>
      </c>
      <c r="C28" s="30">
        <v>2</v>
      </c>
      <c r="D28" s="29">
        <v>5</v>
      </c>
      <c r="E28" s="328">
        <v>42.7</v>
      </c>
      <c r="F28" s="30" t="e">
        <f>VLOOKUP(A28,#REF!,5,FALSE)</f>
        <v>#REF!</v>
      </c>
      <c r="G28" s="31">
        <v>439831</v>
      </c>
      <c r="H28" s="32">
        <v>42776</v>
      </c>
      <c r="I28" s="107">
        <v>4.8899999999999997</v>
      </c>
      <c r="J28" s="103">
        <v>4.8899999999999997</v>
      </c>
      <c r="K28" s="33">
        <f t="shared" si="0"/>
        <v>0</v>
      </c>
      <c r="L28" s="364"/>
      <c r="M28" s="364"/>
      <c r="N28" s="364">
        <f t="shared" si="1"/>
        <v>1222.9280000000001</v>
      </c>
      <c r="O28" s="33"/>
    </row>
    <row r="29" spans="1:15">
      <c r="A29" s="29">
        <v>27</v>
      </c>
      <c r="B29" s="30" t="s">
        <v>547</v>
      </c>
      <c r="C29" s="30">
        <v>3</v>
      </c>
      <c r="D29" s="29">
        <v>5</v>
      </c>
      <c r="E29" s="328">
        <v>44.5</v>
      </c>
      <c r="F29" s="30" t="e">
        <f>VLOOKUP(A29,#REF!,5,FALSE)</f>
        <v>#REF!</v>
      </c>
      <c r="G29" s="243">
        <v>439822</v>
      </c>
      <c r="H29" s="32">
        <v>42776</v>
      </c>
      <c r="I29" s="33">
        <v>3.7</v>
      </c>
      <c r="J29" s="33">
        <v>3.9</v>
      </c>
      <c r="K29" s="33">
        <f t="shared" si="0"/>
        <v>0.19999999999999973</v>
      </c>
      <c r="L29" s="364"/>
      <c r="M29" s="364"/>
      <c r="N29" s="364">
        <f t="shared" si="1"/>
        <v>1274.48</v>
      </c>
      <c r="O29" s="33"/>
    </row>
    <row r="30" spans="1:15">
      <c r="A30" s="29">
        <v>28</v>
      </c>
      <c r="B30" s="30" t="s">
        <v>547</v>
      </c>
      <c r="C30" s="30">
        <v>4</v>
      </c>
      <c r="D30" s="29">
        <v>5</v>
      </c>
      <c r="E30" s="328">
        <v>88.3</v>
      </c>
      <c r="F30" s="30" t="s">
        <v>413</v>
      </c>
      <c r="G30" s="31">
        <v>439756</v>
      </c>
      <c r="H30" s="32">
        <v>42776</v>
      </c>
      <c r="I30" s="107">
        <v>8.3469999999999995</v>
      </c>
      <c r="J30" s="107">
        <v>8.3469999999999995</v>
      </c>
      <c r="K30" s="33">
        <f t="shared" si="0"/>
        <v>0</v>
      </c>
      <c r="L30" s="364"/>
      <c r="M30" s="364"/>
      <c r="N30" s="364">
        <f t="shared" si="1"/>
        <v>2528.9119999999998</v>
      </c>
      <c r="O30" s="343">
        <v>43190</v>
      </c>
    </row>
    <row r="31" spans="1:15">
      <c r="A31" s="29">
        <v>29</v>
      </c>
      <c r="B31" s="30" t="s">
        <v>547</v>
      </c>
      <c r="C31" s="30">
        <v>5</v>
      </c>
      <c r="D31" s="29">
        <v>5</v>
      </c>
      <c r="E31" s="328">
        <v>87.9</v>
      </c>
      <c r="F31" s="30" t="e">
        <f>VLOOKUP(A31,#REF!,5,FALSE)</f>
        <v>#REF!</v>
      </c>
      <c r="G31" s="31">
        <v>439757</v>
      </c>
      <c r="H31" s="32">
        <v>42776</v>
      </c>
      <c r="I31" s="33">
        <v>9.74</v>
      </c>
      <c r="J31" s="33">
        <v>11.3</v>
      </c>
      <c r="K31" s="33">
        <f t="shared" si="0"/>
        <v>1.5600000000000005</v>
      </c>
      <c r="L31" s="364"/>
      <c r="M31" s="364"/>
      <c r="N31" s="364">
        <f t="shared" si="1"/>
        <v>2517.4560000000001</v>
      </c>
      <c r="O31" s="33"/>
    </row>
    <row r="32" spans="1:15">
      <c r="A32" s="29">
        <v>30</v>
      </c>
      <c r="B32" s="30" t="s">
        <v>547</v>
      </c>
      <c r="C32" s="30">
        <v>6</v>
      </c>
      <c r="D32" s="29">
        <v>5</v>
      </c>
      <c r="E32" s="330">
        <v>44.8</v>
      </c>
      <c r="F32" s="30" t="e">
        <f>VLOOKUP(A32,#REF!,5,FALSE)</f>
        <v>#REF!</v>
      </c>
      <c r="G32" s="31">
        <v>439833</v>
      </c>
      <c r="H32" s="32">
        <v>42776</v>
      </c>
      <c r="I32" s="103">
        <v>1.9</v>
      </c>
      <c r="J32" s="107">
        <v>1.9</v>
      </c>
      <c r="K32" s="33">
        <f t="shared" si="0"/>
        <v>0</v>
      </c>
      <c r="L32" s="364"/>
      <c r="M32" s="364"/>
      <c r="N32" s="364">
        <f t="shared" si="1"/>
        <v>1283.0719999999999</v>
      </c>
      <c r="O32" s="33"/>
    </row>
    <row r="33" spans="1:15">
      <c r="A33" s="29">
        <v>31</v>
      </c>
      <c r="B33" s="30" t="s">
        <v>547</v>
      </c>
      <c r="C33" s="30">
        <v>7</v>
      </c>
      <c r="D33" s="29">
        <v>5</v>
      </c>
      <c r="E33" s="328">
        <v>43.1</v>
      </c>
      <c r="F33" s="30" t="e">
        <f>VLOOKUP(A33,#REF!,5,FALSE)</f>
        <v>#REF!</v>
      </c>
      <c r="G33" s="31">
        <v>798698</v>
      </c>
      <c r="H33" s="32">
        <v>42776</v>
      </c>
      <c r="I33" s="308">
        <v>4.93</v>
      </c>
      <c r="J33" s="291">
        <v>4.93</v>
      </c>
      <c r="K33" s="33">
        <f t="shared" si="0"/>
        <v>0</v>
      </c>
      <c r="L33" s="364"/>
      <c r="M33" s="364"/>
      <c r="N33" s="364">
        <f t="shared" si="1"/>
        <v>1234.384</v>
      </c>
      <c r="O33" s="33"/>
    </row>
    <row r="34" spans="1:15">
      <c r="A34" s="29">
        <v>32</v>
      </c>
      <c r="B34" s="30" t="s">
        <v>547</v>
      </c>
      <c r="C34" s="30">
        <v>8</v>
      </c>
      <c r="D34" s="29">
        <v>5</v>
      </c>
      <c r="E34" s="330">
        <v>62.6</v>
      </c>
      <c r="F34" s="30" t="e">
        <f>VLOOKUP(A34,#REF!,5,FALSE)</f>
        <v>#REF!</v>
      </c>
      <c r="G34" s="31">
        <v>439754</v>
      </c>
      <c r="H34" s="32">
        <v>42776</v>
      </c>
      <c r="I34" s="33">
        <v>5.5</v>
      </c>
      <c r="J34" s="33">
        <v>5.8</v>
      </c>
      <c r="K34" s="33">
        <f t="shared" si="0"/>
        <v>0.29999999999999982</v>
      </c>
      <c r="L34" s="364"/>
      <c r="M34" s="364"/>
      <c r="N34" s="364">
        <f t="shared" si="1"/>
        <v>1792.864</v>
      </c>
      <c r="O34" s="33"/>
    </row>
    <row r="35" spans="1:15">
      <c r="A35" s="29">
        <v>33</v>
      </c>
      <c r="B35" s="30" t="s">
        <v>547</v>
      </c>
      <c r="C35" s="30">
        <v>1</v>
      </c>
      <c r="D35" s="29">
        <v>6</v>
      </c>
      <c r="E35" s="328">
        <v>63.4</v>
      </c>
      <c r="F35" s="30" t="e">
        <f>VLOOKUP(A35,#REF!,5,FALSE)</f>
        <v>#REF!</v>
      </c>
      <c r="G35" s="31">
        <v>439755</v>
      </c>
      <c r="H35" s="32">
        <v>42776</v>
      </c>
      <c r="I35" s="33">
        <v>5.4</v>
      </c>
      <c r="J35" s="33">
        <v>5.7</v>
      </c>
      <c r="K35" s="33">
        <f t="shared" si="0"/>
        <v>0.29999999999999982</v>
      </c>
      <c r="L35" s="364"/>
      <c r="M35" s="364"/>
      <c r="N35" s="364">
        <f t="shared" si="1"/>
        <v>1815.7760000000001</v>
      </c>
      <c r="O35" s="33"/>
    </row>
    <row r="36" spans="1:15">
      <c r="A36" s="29">
        <v>34</v>
      </c>
      <c r="B36" s="30" t="s">
        <v>547</v>
      </c>
      <c r="C36" s="30">
        <v>2</v>
      </c>
      <c r="D36" s="29">
        <v>6</v>
      </c>
      <c r="E36" s="328">
        <v>42.7</v>
      </c>
      <c r="F36" s="30" t="e">
        <f>VLOOKUP(A36,#REF!,5,FALSE)</f>
        <v>#REF!</v>
      </c>
      <c r="G36" s="31">
        <v>712754</v>
      </c>
      <c r="H36" s="32">
        <v>42776</v>
      </c>
      <c r="I36" s="228">
        <v>0</v>
      </c>
      <c r="J36" s="228">
        <v>0</v>
      </c>
      <c r="K36" s="33">
        <f t="shared" si="0"/>
        <v>0</v>
      </c>
      <c r="L36" s="364"/>
      <c r="M36" s="364"/>
      <c r="N36" s="364">
        <f t="shared" si="1"/>
        <v>1222.9280000000001</v>
      </c>
      <c r="O36" s="33" t="s">
        <v>342</v>
      </c>
    </row>
    <row r="37" spans="1:15">
      <c r="A37" s="29">
        <v>35</v>
      </c>
      <c r="B37" s="30" t="s">
        <v>547</v>
      </c>
      <c r="C37" s="30">
        <v>3</v>
      </c>
      <c r="D37" s="29">
        <v>6</v>
      </c>
      <c r="E37" s="330">
        <v>44.6</v>
      </c>
      <c r="F37" s="30" t="e">
        <f>VLOOKUP(A37,#REF!,5,FALSE)</f>
        <v>#REF!</v>
      </c>
      <c r="G37" s="243">
        <v>439876</v>
      </c>
      <c r="H37" s="32">
        <v>42776</v>
      </c>
      <c r="I37" s="107">
        <v>5.0999999999999996</v>
      </c>
      <c r="J37" s="107">
        <v>5.19</v>
      </c>
      <c r="K37" s="33">
        <f t="shared" si="0"/>
        <v>9.0000000000000746E-2</v>
      </c>
      <c r="L37" s="364"/>
      <c r="M37" s="364"/>
      <c r="N37" s="364">
        <f t="shared" si="1"/>
        <v>1277.3440000000001</v>
      </c>
      <c r="O37" s="107"/>
    </row>
    <row r="38" spans="1:15">
      <c r="A38" s="29">
        <v>36</v>
      </c>
      <c r="B38" s="30" t="s">
        <v>547</v>
      </c>
      <c r="C38" s="30">
        <v>4</v>
      </c>
      <c r="D38" s="29">
        <v>6</v>
      </c>
      <c r="E38" s="328">
        <v>88.3</v>
      </c>
      <c r="F38" s="30" t="e">
        <f>VLOOKUP(A38,#REF!,5,FALSE)</f>
        <v>#REF!</v>
      </c>
      <c r="G38" s="31">
        <v>439865</v>
      </c>
      <c r="H38" s="32">
        <v>42776</v>
      </c>
      <c r="I38" s="103">
        <v>4.5</v>
      </c>
      <c r="J38" s="103">
        <v>4.5</v>
      </c>
      <c r="K38" s="33">
        <f t="shared" si="0"/>
        <v>0</v>
      </c>
      <c r="L38" s="364"/>
      <c r="M38" s="364"/>
      <c r="N38" s="364">
        <f t="shared" si="1"/>
        <v>2528.9119999999998</v>
      </c>
      <c r="O38" s="33">
        <v>3.4</v>
      </c>
    </row>
    <row r="39" spans="1:15">
      <c r="A39" s="29">
        <v>37</v>
      </c>
      <c r="B39" s="30" t="s">
        <v>547</v>
      </c>
      <c r="C39" s="30">
        <v>5</v>
      </c>
      <c r="D39" s="29">
        <v>6</v>
      </c>
      <c r="E39" s="330">
        <v>88.1</v>
      </c>
      <c r="F39" s="30" t="e">
        <f>VLOOKUP(A39,#REF!,5,FALSE)</f>
        <v>#REF!</v>
      </c>
      <c r="G39" s="31">
        <v>439872</v>
      </c>
      <c r="H39" s="32">
        <v>42776</v>
      </c>
      <c r="I39" s="107">
        <v>8.1</v>
      </c>
      <c r="J39" s="107">
        <v>8.34</v>
      </c>
      <c r="K39" s="33">
        <f t="shared" si="0"/>
        <v>0.24000000000000021</v>
      </c>
      <c r="L39" s="364"/>
      <c r="M39" s="364"/>
      <c r="N39" s="364">
        <f t="shared" si="1"/>
        <v>2523.1839999999997</v>
      </c>
      <c r="O39" s="33"/>
    </row>
    <row r="40" spans="1:15">
      <c r="A40" s="29">
        <v>38</v>
      </c>
      <c r="B40" s="30" t="s">
        <v>547</v>
      </c>
      <c r="C40" s="30">
        <v>6</v>
      </c>
      <c r="D40" s="29">
        <v>6</v>
      </c>
      <c r="E40" s="328">
        <v>44.9</v>
      </c>
      <c r="F40" s="30" t="s">
        <v>319</v>
      </c>
      <c r="G40" s="31">
        <v>439870</v>
      </c>
      <c r="H40" s="32">
        <v>42776</v>
      </c>
      <c r="I40" s="107">
        <v>4.3</v>
      </c>
      <c r="J40" s="107">
        <v>4.5999999999999996</v>
      </c>
      <c r="K40" s="33">
        <f t="shared" si="0"/>
        <v>0.29999999999999982</v>
      </c>
      <c r="L40" s="364"/>
      <c r="M40" s="364"/>
      <c r="N40" s="364">
        <f t="shared" si="1"/>
        <v>1285.9359999999999</v>
      </c>
      <c r="O40" s="33"/>
    </row>
    <row r="41" spans="1:15">
      <c r="A41" s="29">
        <v>39</v>
      </c>
      <c r="B41" s="30" t="s">
        <v>547</v>
      </c>
      <c r="C41" s="30">
        <v>7</v>
      </c>
      <c r="D41" s="29">
        <v>6</v>
      </c>
      <c r="E41" s="328">
        <v>43.2</v>
      </c>
      <c r="F41" s="30" t="e">
        <f>VLOOKUP(A41,#REF!,5,FALSE)</f>
        <v>#REF!</v>
      </c>
      <c r="G41" s="31">
        <v>439869</v>
      </c>
      <c r="H41" s="32">
        <v>42776</v>
      </c>
      <c r="I41" s="33">
        <v>4.0999999999999996</v>
      </c>
      <c r="J41" s="33">
        <v>4.7</v>
      </c>
      <c r="K41" s="33">
        <f t="shared" si="0"/>
        <v>0.60000000000000053</v>
      </c>
      <c r="L41" s="364"/>
      <c r="M41" s="364"/>
      <c r="N41" s="364">
        <f t="shared" si="1"/>
        <v>1237.248</v>
      </c>
      <c r="O41" s="33"/>
    </row>
    <row r="42" spans="1:15">
      <c r="A42" s="29">
        <v>40</v>
      </c>
      <c r="B42" s="30" t="s">
        <v>547</v>
      </c>
      <c r="C42" s="30">
        <v>8</v>
      </c>
      <c r="D42" s="29">
        <v>6</v>
      </c>
      <c r="E42" s="328">
        <v>62.7</v>
      </c>
      <c r="F42" s="30" t="e">
        <f>VLOOKUP(A42,#REF!,5,FALSE)</f>
        <v>#REF!</v>
      </c>
      <c r="G42" s="31">
        <v>439875</v>
      </c>
      <c r="H42" s="32">
        <v>42776</v>
      </c>
      <c r="I42" s="107">
        <v>6.7</v>
      </c>
      <c r="J42" s="107">
        <v>7.9</v>
      </c>
      <c r="K42" s="33">
        <f t="shared" si="0"/>
        <v>1.2000000000000002</v>
      </c>
      <c r="L42" s="364"/>
      <c r="M42" s="364"/>
      <c r="N42" s="364">
        <f t="shared" si="1"/>
        <v>1795.7280000000001</v>
      </c>
      <c r="O42" s="33">
        <v>7.43</v>
      </c>
    </row>
    <row r="43" spans="1:15">
      <c r="A43" s="29">
        <v>41</v>
      </c>
      <c r="B43" s="30" t="s">
        <v>547</v>
      </c>
      <c r="C43" s="30">
        <v>1</v>
      </c>
      <c r="D43" s="29">
        <v>7</v>
      </c>
      <c r="E43" s="330">
        <v>63.7</v>
      </c>
      <c r="F43" s="30" t="e">
        <f>VLOOKUP(A43,#REF!,5,FALSE)</f>
        <v>#REF!</v>
      </c>
      <c r="G43" s="31">
        <v>439846</v>
      </c>
      <c r="H43" s="32">
        <v>42776</v>
      </c>
      <c r="I43" s="33">
        <v>6.45</v>
      </c>
      <c r="J43" s="33">
        <v>6.89</v>
      </c>
      <c r="K43" s="33">
        <f t="shared" si="0"/>
        <v>0.4399999999999995</v>
      </c>
      <c r="L43" s="364"/>
      <c r="M43" s="364"/>
      <c r="N43" s="364">
        <f t="shared" si="1"/>
        <v>1824.3680000000002</v>
      </c>
      <c r="O43" s="33"/>
    </row>
    <row r="44" spans="1:15">
      <c r="A44" s="29">
        <v>42</v>
      </c>
      <c r="B44" s="30" t="s">
        <v>547</v>
      </c>
      <c r="C44" s="30">
        <v>2</v>
      </c>
      <c r="D44" s="29">
        <v>7</v>
      </c>
      <c r="E44" s="328">
        <v>42.8</v>
      </c>
      <c r="F44" s="30" t="s">
        <v>430</v>
      </c>
      <c r="G44" s="31">
        <v>439838</v>
      </c>
      <c r="H44" s="32">
        <v>42776</v>
      </c>
      <c r="I44" s="107">
        <v>4.72</v>
      </c>
      <c r="J44" s="107">
        <v>4.72</v>
      </c>
      <c r="K44" s="33">
        <f t="shared" si="0"/>
        <v>0</v>
      </c>
      <c r="L44" s="364"/>
      <c r="M44" s="364"/>
      <c r="N44" s="364">
        <f t="shared" si="1"/>
        <v>1225.7919999999999</v>
      </c>
      <c r="O44" s="33"/>
    </row>
    <row r="45" spans="1:15">
      <c r="A45" s="29">
        <v>43</v>
      </c>
      <c r="B45" s="30" t="s">
        <v>547</v>
      </c>
      <c r="C45" s="30">
        <v>3</v>
      </c>
      <c r="D45" s="29">
        <v>7</v>
      </c>
      <c r="E45" s="328">
        <v>44.5</v>
      </c>
      <c r="F45" s="30" t="e">
        <f>VLOOKUP(A45,#REF!,5,FALSE)</f>
        <v>#REF!</v>
      </c>
      <c r="G45" s="31">
        <v>439845</v>
      </c>
      <c r="H45" s="32">
        <v>42776</v>
      </c>
      <c r="I45" s="291">
        <v>0</v>
      </c>
      <c r="J45" s="308">
        <v>0.1</v>
      </c>
      <c r="K45" s="33">
        <f t="shared" si="0"/>
        <v>0.1</v>
      </c>
      <c r="L45" s="364"/>
      <c r="M45" s="364"/>
      <c r="N45" s="364">
        <f t="shared" si="1"/>
        <v>1274.48</v>
      </c>
      <c r="O45" s="33">
        <v>0</v>
      </c>
    </row>
    <row r="46" spans="1:15">
      <c r="A46" s="29">
        <v>44</v>
      </c>
      <c r="B46" s="30" t="s">
        <v>547</v>
      </c>
      <c r="C46" s="30">
        <v>4</v>
      </c>
      <c r="D46" s="29">
        <v>7</v>
      </c>
      <c r="E46" s="328">
        <v>87.8</v>
      </c>
      <c r="F46" s="30" t="e">
        <f>VLOOKUP(A46,#REF!,5,FALSE)</f>
        <v>#REF!</v>
      </c>
      <c r="G46" s="31">
        <v>439840</v>
      </c>
      <c r="H46" s="32">
        <v>42776</v>
      </c>
      <c r="I46" s="103">
        <v>4.9000000000000004</v>
      </c>
      <c r="J46" s="107">
        <v>7.23</v>
      </c>
      <c r="K46" s="33">
        <f t="shared" si="0"/>
        <v>2.33</v>
      </c>
      <c r="L46" s="364"/>
      <c r="M46" s="364"/>
      <c r="N46" s="364">
        <f t="shared" si="1"/>
        <v>2514.5920000000001</v>
      </c>
      <c r="O46" s="33"/>
    </row>
    <row r="47" spans="1:15">
      <c r="A47" s="29">
        <v>45</v>
      </c>
      <c r="B47" s="30" t="s">
        <v>547</v>
      </c>
      <c r="C47" s="30">
        <v>5</v>
      </c>
      <c r="D47" s="29">
        <v>7</v>
      </c>
      <c r="E47" s="330">
        <v>87.9</v>
      </c>
      <c r="F47" s="30" t="e">
        <f>VLOOKUP(A47,#REF!,5,FALSE)</f>
        <v>#REF!</v>
      </c>
      <c r="G47" s="31">
        <v>439848</v>
      </c>
      <c r="H47" s="32">
        <v>42776</v>
      </c>
      <c r="I47" s="33">
        <v>9</v>
      </c>
      <c r="J47" s="33">
        <v>10.199999999999999</v>
      </c>
      <c r="K47" s="33">
        <f t="shared" si="0"/>
        <v>1.1999999999999993</v>
      </c>
      <c r="L47" s="364"/>
      <c r="M47" s="364"/>
      <c r="N47" s="364">
        <f t="shared" si="1"/>
        <v>2517.4560000000001</v>
      </c>
      <c r="O47" s="33"/>
    </row>
    <row r="48" spans="1:15">
      <c r="A48" s="29">
        <v>46</v>
      </c>
      <c r="B48" s="30" t="s">
        <v>547</v>
      </c>
      <c r="C48" s="30">
        <v>6</v>
      </c>
      <c r="D48" s="29">
        <v>7</v>
      </c>
      <c r="E48" s="328">
        <v>44.5</v>
      </c>
      <c r="F48" s="30" t="e">
        <f>VLOOKUP(A48,#REF!,5,FALSE)</f>
        <v>#REF!</v>
      </c>
      <c r="G48" s="31">
        <v>439799</v>
      </c>
      <c r="H48" s="32">
        <v>42776</v>
      </c>
      <c r="I48" s="103">
        <v>3.5</v>
      </c>
      <c r="J48" s="103">
        <v>3.5</v>
      </c>
      <c r="K48" s="33">
        <f t="shared" si="0"/>
        <v>0</v>
      </c>
      <c r="L48" s="364"/>
      <c r="M48" s="364"/>
      <c r="N48" s="364">
        <f t="shared" si="1"/>
        <v>1274.48</v>
      </c>
      <c r="O48" s="33"/>
    </row>
    <row r="49" spans="1:15">
      <c r="A49" s="29">
        <v>47</v>
      </c>
      <c r="B49" s="30" t="s">
        <v>547</v>
      </c>
      <c r="C49" s="30">
        <v>7</v>
      </c>
      <c r="D49" s="29">
        <v>7</v>
      </c>
      <c r="E49" s="328">
        <v>43.4</v>
      </c>
      <c r="F49" s="30" t="e">
        <f>VLOOKUP(A49,#REF!,5,FALSE)</f>
        <v>#REF!</v>
      </c>
      <c r="G49" s="31">
        <v>439842</v>
      </c>
      <c r="H49" s="32">
        <v>42776</v>
      </c>
      <c r="I49" s="33">
        <v>4.2</v>
      </c>
      <c r="J49" s="33">
        <v>4.5999999999999996</v>
      </c>
      <c r="K49" s="33">
        <f t="shared" si="0"/>
        <v>0.39999999999999947</v>
      </c>
      <c r="L49" s="364"/>
      <c r="M49" s="364"/>
      <c r="N49" s="364">
        <f t="shared" si="1"/>
        <v>1242.9759999999999</v>
      </c>
      <c r="O49" s="33"/>
    </row>
    <row r="50" spans="1:15">
      <c r="A50" s="29">
        <v>48</v>
      </c>
      <c r="B50" s="30" t="s">
        <v>547</v>
      </c>
      <c r="C50" s="30">
        <v>8</v>
      </c>
      <c r="D50" s="29">
        <v>7</v>
      </c>
      <c r="E50" s="330">
        <v>62.8</v>
      </c>
      <c r="F50" s="30" t="e">
        <f>VLOOKUP(A50,#REF!,5,FALSE)</f>
        <v>#REF!</v>
      </c>
      <c r="G50" s="31">
        <v>439836</v>
      </c>
      <c r="H50" s="32">
        <v>42776</v>
      </c>
      <c r="I50" s="33">
        <v>7</v>
      </c>
      <c r="J50" s="33">
        <v>7.9</v>
      </c>
      <c r="K50" s="33">
        <f t="shared" si="0"/>
        <v>0.90000000000000036</v>
      </c>
      <c r="L50" s="364"/>
      <c r="M50" s="364"/>
      <c r="N50" s="364">
        <f t="shared" si="1"/>
        <v>1798.5919999999999</v>
      </c>
      <c r="O50" s="33"/>
    </row>
    <row r="51" spans="1:15">
      <c r="A51" s="29">
        <v>49</v>
      </c>
      <c r="B51" s="30" t="s">
        <v>547</v>
      </c>
      <c r="C51" s="30">
        <v>1</v>
      </c>
      <c r="D51" s="29">
        <v>8</v>
      </c>
      <c r="E51" s="328">
        <v>63.3</v>
      </c>
      <c r="F51" s="30" t="e">
        <f>VLOOKUP(A51,#REF!,5,FALSE)</f>
        <v>#REF!</v>
      </c>
      <c r="G51" s="31">
        <v>439804</v>
      </c>
      <c r="H51" s="32">
        <v>42776</v>
      </c>
      <c r="I51" s="107">
        <v>3.7</v>
      </c>
      <c r="J51" s="107">
        <v>3.8</v>
      </c>
      <c r="K51" s="33">
        <f t="shared" si="0"/>
        <v>9.9999999999999645E-2</v>
      </c>
      <c r="L51" s="364"/>
      <c r="M51" s="364"/>
      <c r="N51" s="364">
        <f t="shared" si="1"/>
        <v>1812.912</v>
      </c>
      <c r="O51" s="33"/>
    </row>
    <row r="52" spans="1:15">
      <c r="A52" s="29">
        <v>50</v>
      </c>
      <c r="B52" s="30" t="s">
        <v>547</v>
      </c>
      <c r="C52" s="30">
        <v>2</v>
      </c>
      <c r="D52" s="29">
        <v>8</v>
      </c>
      <c r="E52" s="328">
        <v>42.5</v>
      </c>
      <c r="F52" s="30" t="e">
        <f>VLOOKUP(A52,#REF!,5,FALSE)</f>
        <v>#REF!</v>
      </c>
      <c r="G52" s="31">
        <v>439797</v>
      </c>
      <c r="H52" s="32">
        <v>42776</v>
      </c>
      <c r="I52" s="103">
        <v>1.7</v>
      </c>
      <c r="J52" s="103">
        <v>1.7</v>
      </c>
      <c r="K52" s="33">
        <f t="shared" si="0"/>
        <v>0</v>
      </c>
      <c r="L52" s="364"/>
      <c r="M52" s="364"/>
      <c r="N52" s="364">
        <f t="shared" si="1"/>
        <v>1217.2</v>
      </c>
      <c r="O52" s="107"/>
    </row>
    <row r="53" spans="1:15">
      <c r="A53" s="29">
        <v>51</v>
      </c>
      <c r="B53" s="30" t="s">
        <v>547</v>
      </c>
      <c r="C53" s="30">
        <v>3</v>
      </c>
      <c r="D53" s="29">
        <v>8</v>
      </c>
      <c r="E53" s="330">
        <v>44.4</v>
      </c>
      <c r="F53" s="30" t="e">
        <f>VLOOKUP(A53,#REF!,5,FALSE)</f>
        <v>#REF!</v>
      </c>
      <c r="G53" s="31">
        <v>439705</v>
      </c>
      <c r="H53" s="32">
        <v>42776</v>
      </c>
      <c r="I53" s="103">
        <v>4.5999999999999996</v>
      </c>
      <c r="J53" s="103">
        <v>4.5999999999999996</v>
      </c>
      <c r="K53" s="33">
        <f t="shared" si="0"/>
        <v>0</v>
      </c>
      <c r="L53" s="364"/>
      <c r="M53" s="364"/>
      <c r="N53" s="364">
        <f t="shared" si="1"/>
        <v>1271.616</v>
      </c>
      <c r="O53" s="33"/>
    </row>
    <row r="54" spans="1:15">
      <c r="A54" s="29">
        <v>52</v>
      </c>
      <c r="B54" s="30" t="s">
        <v>547</v>
      </c>
      <c r="C54" s="30">
        <v>4</v>
      </c>
      <c r="D54" s="29">
        <v>8</v>
      </c>
      <c r="E54" s="330">
        <v>87.6</v>
      </c>
      <c r="F54" s="30" t="e">
        <f>VLOOKUP(A54,#REF!,5,FALSE)</f>
        <v>#REF!</v>
      </c>
      <c r="G54" s="31">
        <v>439806</v>
      </c>
      <c r="H54" s="32">
        <v>42776</v>
      </c>
      <c r="I54" s="33">
        <v>6.3</v>
      </c>
      <c r="J54" s="103">
        <v>6.3</v>
      </c>
      <c r="K54" s="33">
        <f t="shared" si="0"/>
        <v>0</v>
      </c>
      <c r="L54" s="364"/>
      <c r="M54" s="364"/>
      <c r="N54" s="364">
        <f t="shared" si="1"/>
        <v>2508.864</v>
      </c>
      <c r="O54" s="33"/>
    </row>
    <row r="55" spans="1:15">
      <c r="A55" s="29">
        <v>53</v>
      </c>
      <c r="B55" s="30" t="s">
        <v>547</v>
      </c>
      <c r="C55" s="30">
        <v>5</v>
      </c>
      <c r="D55" s="29">
        <v>8</v>
      </c>
      <c r="E55" s="328">
        <v>87.6</v>
      </c>
      <c r="F55" s="30" t="e">
        <f>VLOOKUP(A55,#REF!,5,FALSE)</f>
        <v>#REF!</v>
      </c>
      <c r="G55" s="31">
        <v>439798</v>
      </c>
      <c r="H55" s="32">
        <v>42776</v>
      </c>
      <c r="I55" s="103">
        <v>6.1</v>
      </c>
      <c r="J55" s="103">
        <v>6.1</v>
      </c>
      <c r="K55" s="33">
        <f t="shared" si="0"/>
        <v>0</v>
      </c>
      <c r="L55" s="364"/>
      <c r="M55" s="364"/>
      <c r="N55" s="364">
        <f t="shared" si="1"/>
        <v>2508.864</v>
      </c>
      <c r="O55" s="33"/>
    </row>
    <row r="56" spans="1:15">
      <c r="A56" s="29">
        <v>54</v>
      </c>
      <c r="B56" s="30" t="s">
        <v>547</v>
      </c>
      <c r="C56" s="30">
        <v>6</v>
      </c>
      <c r="D56" s="29">
        <v>8</v>
      </c>
      <c r="E56" s="328">
        <v>44.8</v>
      </c>
      <c r="F56" s="30" t="e">
        <f>VLOOKUP(A56,#REF!,5,FALSE)</f>
        <v>#REF!</v>
      </c>
      <c r="G56" s="31">
        <v>439700</v>
      </c>
      <c r="H56" s="32">
        <v>42776</v>
      </c>
      <c r="I56" s="291">
        <v>3.5</v>
      </c>
      <c r="J56" s="291">
        <v>3.5</v>
      </c>
      <c r="K56" s="33">
        <f t="shared" si="0"/>
        <v>0</v>
      </c>
      <c r="L56" s="364"/>
      <c r="M56" s="364"/>
      <c r="N56" s="364">
        <f t="shared" si="1"/>
        <v>1283.0719999999999</v>
      </c>
      <c r="O56" s="33"/>
    </row>
    <row r="57" spans="1:15">
      <c r="A57" s="29">
        <v>55</v>
      </c>
      <c r="B57" s="30" t="s">
        <v>547</v>
      </c>
      <c r="C57" s="30">
        <v>7</v>
      </c>
      <c r="D57" s="29">
        <v>8</v>
      </c>
      <c r="E57" s="327">
        <v>43</v>
      </c>
      <c r="F57" s="30" t="e">
        <f>VLOOKUP(A57,#REF!,5,FALSE)</f>
        <v>#REF!</v>
      </c>
      <c r="G57" s="31">
        <v>439805</v>
      </c>
      <c r="H57" s="32">
        <v>42776</v>
      </c>
      <c r="I57" s="33">
        <v>5</v>
      </c>
      <c r="J57" s="103">
        <v>5</v>
      </c>
      <c r="K57" s="33">
        <f t="shared" si="0"/>
        <v>0</v>
      </c>
      <c r="L57" s="364"/>
      <c r="M57" s="364"/>
      <c r="N57" s="364">
        <f t="shared" si="1"/>
        <v>1231.52</v>
      </c>
      <c r="O57" s="33"/>
    </row>
    <row r="58" spans="1:15">
      <c r="A58" s="29">
        <v>56</v>
      </c>
      <c r="B58" s="30" t="s">
        <v>547</v>
      </c>
      <c r="C58" s="30">
        <v>8</v>
      </c>
      <c r="D58" s="29">
        <v>8</v>
      </c>
      <c r="E58" s="328">
        <v>62.7</v>
      </c>
      <c r="F58" s="30" t="e">
        <f>VLOOKUP(A58,#REF!,5,FALSE)</f>
        <v>#REF!</v>
      </c>
      <c r="G58" s="31">
        <v>439701</v>
      </c>
      <c r="H58" s="32">
        <v>42776</v>
      </c>
      <c r="I58" s="103">
        <v>5</v>
      </c>
      <c r="J58" s="103">
        <v>5</v>
      </c>
      <c r="K58" s="33">
        <f t="shared" si="0"/>
        <v>0</v>
      </c>
      <c r="L58" s="364"/>
      <c r="M58" s="364"/>
      <c r="N58" s="364">
        <f t="shared" si="1"/>
        <v>1795.7280000000001</v>
      </c>
      <c r="O58" s="33"/>
    </row>
    <row r="59" spans="1:15">
      <c r="A59" s="29">
        <v>57</v>
      </c>
      <c r="B59" s="30" t="s">
        <v>547</v>
      </c>
      <c r="C59" s="30">
        <v>1</v>
      </c>
      <c r="D59" s="29">
        <v>9</v>
      </c>
      <c r="E59" s="328">
        <v>63.5</v>
      </c>
      <c r="F59" s="30" t="e">
        <f>VLOOKUP(A59,#REF!,5,FALSE)</f>
        <v>#REF!</v>
      </c>
      <c r="G59" s="31">
        <v>439759</v>
      </c>
      <c r="H59" s="32">
        <v>42776</v>
      </c>
      <c r="I59" s="103">
        <v>3.6</v>
      </c>
      <c r="J59" s="103">
        <v>3.6</v>
      </c>
      <c r="K59" s="33">
        <f t="shared" si="0"/>
        <v>0</v>
      </c>
      <c r="L59" s="364"/>
      <c r="M59" s="364"/>
      <c r="N59" s="364">
        <f t="shared" si="1"/>
        <v>1818.64</v>
      </c>
      <c r="O59" s="33"/>
    </row>
    <row r="60" spans="1:15">
      <c r="A60" s="29">
        <v>58</v>
      </c>
      <c r="B60" s="30" t="s">
        <v>547</v>
      </c>
      <c r="C60" s="30">
        <v>2</v>
      </c>
      <c r="D60" s="29">
        <v>9</v>
      </c>
      <c r="E60" s="328">
        <v>42.7</v>
      </c>
      <c r="F60" s="30" t="e">
        <f>VLOOKUP(A60,#REF!,5,FALSE)</f>
        <v>#REF!</v>
      </c>
      <c r="G60" s="31">
        <v>439753</v>
      </c>
      <c r="H60" s="32">
        <v>42776</v>
      </c>
      <c r="I60" s="103">
        <v>2.7</v>
      </c>
      <c r="J60" s="103">
        <v>2.7</v>
      </c>
      <c r="K60" s="33">
        <f t="shared" si="0"/>
        <v>0</v>
      </c>
      <c r="L60" s="364"/>
      <c r="M60" s="364"/>
      <c r="N60" s="364">
        <f t="shared" si="1"/>
        <v>1222.9280000000001</v>
      </c>
      <c r="O60" s="33"/>
    </row>
    <row r="61" spans="1:15">
      <c r="A61" s="29">
        <v>59</v>
      </c>
      <c r="B61" s="30" t="s">
        <v>547</v>
      </c>
      <c r="C61" s="30">
        <v>3</v>
      </c>
      <c r="D61" s="29">
        <v>9</v>
      </c>
      <c r="E61" s="328">
        <v>44.1</v>
      </c>
      <c r="F61" s="30" t="e">
        <f>VLOOKUP(A61,#REF!,5,FALSE)</f>
        <v>#REF!</v>
      </c>
      <c r="G61" s="31">
        <v>439871</v>
      </c>
      <c r="H61" s="32">
        <v>42776</v>
      </c>
      <c r="I61" s="33">
        <v>2.5</v>
      </c>
      <c r="J61" s="103">
        <v>2.5</v>
      </c>
      <c r="K61" s="33">
        <f t="shared" si="0"/>
        <v>0</v>
      </c>
      <c r="L61" s="364"/>
      <c r="M61" s="364"/>
      <c r="N61" s="364">
        <f t="shared" si="1"/>
        <v>1263.0240000000001</v>
      </c>
      <c r="O61" s="33"/>
    </row>
    <row r="62" spans="1:15">
      <c r="A62" s="29">
        <v>60</v>
      </c>
      <c r="B62" s="30" t="s">
        <v>547</v>
      </c>
      <c r="C62" s="30">
        <v>4</v>
      </c>
      <c r="D62" s="29">
        <v>9</v>
      </c>
      <c r="E62" s="328">
        <v>87.8</v>
      </c>
      <c r="F62" s="30" t="e">
        <f>VLOOKUP(A62,#REF!,5,FALSE)</f>
        <v>#REF!</v>
      </c>
      <c r="G62" s="31">
        <v>439758</v>
      </c>
      <c r="H62" s="32">
        <v>42776</v>
      </c>
      <c r="I62" s="107">
        <v>6.51</v>
      </c>
      <c r="J62" s="107">
        <v>7.14</v>
      </c>
      <c r="K62" s="33">
        <f t="shared" si="0"/>
        <v>0.62999999999999989</v>
      </c>
      <c r="L62" s="364"/>
      <c r="M62" s="364"/>
      <c r="N62" s="364">
        <f t="shared" si="1"/>
        <v>2514.5920000000001</v>
      </c>
      <c r="O62" s="33"/>
    </row>
    <row r="63" spans="1:15">
      <c r="A63" s="29">
        <v>61</v>
      </c>
      <c r="B63" s="30" t="s">
        <v>547</v>
      </c>
      <c r="C63" s="30">
        <v>5</v>
      </c>
      <c r="D63" s="29">
        <v>9</v>
      </c>
      <c r="E63" s="328">
        <v>87.3</v>
      </c>
      <c r="F63" s="30" t="e">
        <f>VLOOKUP(A63,#REF!,5,FALSE)</f>
        <v>#REF!</v>
      </c>
      <c r="G63" s="31">
        <v>439864</v>
      </c>
      <c r="H63" s="32">
        <v>42776</v>
      </c>
      <c r="I63" s="107">
        <v>9.3000000000000007</v>
      </c>
      <c r="J63" s="103">
        <v>9.3000000000000007</v>
      </c>
      <c r="K63" s="33">
        <f t="shared" si="0"/>
        <v>0</v>
      </c>
      <c r="L63" s="364"/>
      <c r="M63" s="364"/>
      <c r="N63" s="364">
        <f t="shared" si="1"/>
        <v>2500.2719999999999</v>
      </c>
      <c r="O63" s="33"/>
    </row>
    <row r="64" spans="1:15">
      <c r="A64" s="29">
        <v>62</v>
      </c>
      <c r="B64" s="30" t="s">
        <v>547</v>
      </c>
      <c r="C64" s="30">
        <v>6</v>
      </c>
      <c r="D64" s="29">
        <v>9</v>
      </c>
      <c r="E64" s="327">
        <v>45</v>
      </c>
      <c r="F64" s="30" t="e">
        <f>VLOOKUP(A64,#REF!,5,FALSE)</f>
        <v>#REF!</v>
      </c>
      <c r="G64" s="31">
        <v>439874</v>
      </c>
      <c r="H64" s="32">
        <v>42776</v>
      </c>
      <c r="I64" s="107">
        <v>3.67</v>
      </c>
      <c r="J64" s="107">
        <v>3.8</v>
      </c>
      <c r="K64" s="33">
        <f t="shared" si="0"/>
        <v>0.12999999999999989</v>
      </c>
      <c r="L64" s="364"/>
      <c r="M64" s="364"/>
      <c r="N64" s="364">
        <f t="shared" si="1"/>
        <v>1288.8</v>
      </c>
      <c r="O64" s="107"/>
    </row>
    <row r="65" spans="1:15">
      <c r="A65" s="29">
        <v>63</v>
      </c>
      <c r="B65" s="30" t="s">
        <v>547</v>
      </c>
      <c r="C65" s="30">
        <v>7</v>
      </c>
      <c r="D65" s="29">
        <v>9</v>
      </c>
      <c r="E65" s="328">
        <v>43.3</v>
      </c>
      <c r="F65" s="30" t="e">
        <f>VLOOKUP(A65,#REF!,5,FALSE)</f>
        <v>#REF!</v>
      </c>
      <c r="G65" s="31">
        <v>712748</v>
      </c>
      <c r="H65" s="32">
        <v>42776</v>
      </c>
      <c r="I65" s="107">
        <v>0</v>
      </c>
      <c r="J65" s="107">
        <v>0.28000000000000003</v>
      </c>
      <c r="K65" s="33">
        <f t="shared" si="0"/>
        <v>0.28000000000000003</v>
      </c>
      <c r="L65" s="364"/>
      <c r="M65" s="364"/>
      <c r="N65" s="364">
        <f t="shared" si="1"/>
        <v>1240.1119999999999</v>
      </c>
      <c r="O65" s="33" t="s">
        <v>411</v>
      </c>
    </row>
    <row r="66" spans="1:15">
      <c r="A66" s="29">
        <v>64</v>
      </c>
      <c r="B66" s="30" t="s">
        <v>547</v>
      </c>
      <c r="C66" s="30">
        <v>8</v>
      </c>
      <c r="D66" s="29">
        <v>9</v>
      </c>
      <c r="E66" s="328">
        <v>62.7</v>
      </c>
      <c r="F66" s="30" t="e">
        <f>VLOOKUP(A66,#REF!,5,FALSE)</f>
        <v>#REF!</v>
      </c>
      <c r="G66" s="31">
        <v>439835</v>
      </c>
      <c r="H66" s="32">
        <v>42776</v>
      </c>
      <c r="I66" s="33">
        <v>7.3</v>
      </c>
      <c r="J66" s="33">
        <v>8</v>
      </c>
      <c r="K66" s="33">
        <f t="shared" si="0"/>
        <v>0.70000000000000018</v>
      </c>
      <c r="L66" s="364"/>
      <c r="M66" s="364"/>
      <c r="N66" s="364">
        <f t="shared" si="1"/>
        <v>1795.7280000000001</v>
      </c>
      <c r="O66" s="33"/>
    </row>
    <row r="67" spans="1:15">
      <c r="A67" s="29">
        <v>65</v>
      </c>
      <c r="B67" s="30" t="s">
        <v>547</v>
      </c>
      <c r="C67" s="30">
        <v>1</v>
      </c>
      <c r="D67" s="29">
        <v>10</v>
      </c>
      <c r="E67" s="328">
        <v>63.1</v>
      </c>
      <c r="F67" s="30" t="e">
        <f>VLOOKUP(A67,#REF!,5,FALSE)</f>
        <v>#REF!</v>
      </c>
      <c r="G67" s="31">
        <v>439803</v>
      </c>
      <c r="H67" s="32">
        <v>42776</v>
      </c>
      <c r="I67" s="107">
        <v>5.07</v>
      </c>
      <c r="J67" s="107">
        <v>5.54</v>
      </c>
      <c r="K67" s="33">
        <f t="shared" ref="K67:K127" si="2">J67-I67</f>
        <v>0.46999999999999975</v>
      </c>
      <c r="L67" s="364"/>
      <c r="M67" s="364"/>
      <c r="N67" s="364">
        <f t="shared" si="1"/>
        <v>1807.184</v>
      </c>
      <c r="O67" s="33"/>
    </row>
    <row r="68" spans="1:15">
      <c r="A68" s="29">
        <v>66</v>
      </c>
      <c r="B68" s="30" t="s">
        <v>547</v>
      </c>
      <c r="C68" s="30">
        <v>2</v>
      </c>
      <c r="D68" s="29">
        <v>10</v>
      </c>
      <c r="E68" s="328">
        <v>42.2</v>
      </c>
      <c r="F68" s="30" t="e">
        <f>VLOOKUP(A68,#REF!,5,FALSE)</f>
        <v>#REF!</v>
      </c>
      <c r="G68" s="31">
        <v>439793</v>
      </c>
      <c r="H68" s="32">
        <v>42776</v>
      </c>
      <c r="I68" s="33">
        <v>3.91</v>
      </c>
      <c r="J68" s="33">
        <v>4.22</v>
      </c>
      <c r="K68" s="33">
        <f t="shared" si="2"/>
        <v>0.30999999999999961</v>
      </c>
      <c r="L68" s="364"/>
      <c r="M68" s="364"/>
      <c r="N68" s="364">
        <f t="shared" ref="N68:N131" si="3">E68*28.64</f>
        <v>1208.6080000000002</v>
      </c>
      <c r="O68" s="107"/>
    </row>
    <row r="69" spans="1:15">
      <c r="A69" s="29">
        <v>67</v>
      </c>
      <c r="B69" s="30" t="s">
        <v>547</v>
      </c>
      <c r="C69" s="30">
        <v>3</v>
      </c>
      <c r="D69" s="29">
        <v>10</v>
      </c>
      <c r="E69" s="330">
        <v>44.1</v>
      </c>
      <c r="F69" s="30" t="e">
        <f>VLOOKUP(A69,#REF!,5,FALSE)</f>
        <v>#REF!</v>
      </c>
      <c r="G69" s="31">
        <v>439794</v>
      </c>
      <c r="H69" s="32">
        <v>42776</v>
      </c>
      <c r="I69" s="107">
        <v>3.65</v>
      </c>
      <c r="J69" s="107">
        <v>3.89</v>
      </c>
      <c r="K69" s="33">
        <f t="shared" si="2"/>
        <v>0.24000000000000021</v>
      </c>
      <c r="L69" s="364"/>
      <c r="M69" s="364"/>
      <c r="N69" s="364">
        <f t="shared" si="3"/>
        <v>1263.0240000000001</v>
      </c>
      <c r="O69" s="33"/>
    </row>
    <row r="70" spans="1:15">
      <c r="A70" s="29">
        <v>68</v>
      </c>
      <c r="B70" s="30" t="s">
        <v>547</v>
      </c>
      <c r="C70" s="30">
        <v>4</v>
      </c>
      <c r="D70" s="29">
        <v>10</v>
      </c>
      <c r="E70" s="328">
        <v>87.3</v>
      </c>
      <c r="F70" s="30" t="e">
        <f>VLOOKUP(A70,#REF!,5,FALSE)</f>
        <v>#REF!</v>
      </c>
      <c r="G70" s="31">
        <v>439824</v>
      </c>
      <c r="H70" s="32">
        <v>42776</v>
      </c>
      <c r="I70" s="107">
        <v>6.827</v>
      </c>
      <c r="J70" s="107">
        <v>7.45</v>
      </c>
      <c r="K70" s="33">
        <f t="shared" si="2"/>
        <v>0.62300000000000022</v>
      </c>
      <c r="L70" s="364"/>
      <c r="M70" s="364"/>
      <c r="N70" s="364">
        <f t="shared" si="3"/>
        <v>2500.2719999999999</v>
      </c>
      <c r="O70" s="33"/>
    </row>
    <row r="71" spans="1:15">
      <c r="A71" s="29">
        <v>69</v>
      </c>
      <c r="B71" s="30" t="s">
        <v>547</v>
      </c>
      <c r="C71" s="30">
        <v>5</v>
      </c>
      <c r="D71" s="29">
        <v>10</v>
      </c>
      <c r="E71" s="328">
        <v>87.4</v>
      </c>
      <c r="F71" s="30" t="e">
        <f>VLOOKUP(A71,#REF!,5,FALSE)</f>
        <v>#REF!</v>
      </c>
      <c r="G71" s="31">
        <v>439801</v>
      </c>
      <c r="H71" s="32">
        <v>42776</v>
      </c>
      <c r="I71" s="107">
        <v>7.4</v>
      </c>
      <c r="J71" s="107">
        <v>8.48</v>
      </c>
      <c r="K71" s="33">
        <f t="shared" si="2"/>
        <v>1.08</v>
      </c>
      <c r="L71" s="364"/>
      <c r="M71" s="364"/>
      <c r="N71" s="364">
        <f t="shared" si="3"/>
        <v>2503.1360000000004</v>
      </c>
      <c r="O71" s="33" t="s">
        <v>375</v>
      </c>
    </row>
    <row r="72" spans="1:15">
      <c r="A72" s="29">
        <v>70</v>
      </c>
      <c r="B72" s="30" t="s">
        <v>547</v>
      </c>
      <c r="C72" s="30">
        <v>6</v>
      </c>
      <c r="D72" s="29">
        <v>10</v>
      </c>
      <c r="E72" s="328">
        <v>44.7</v>
      </c>
      <c r="F72" s="30" t="e">
        <f>VLOOKUP(A72,#REF!,5,FALSE)</f>
        <v>#REF!</v>
      </c>
      <c r="G72" s="31">
        <v>439821</v>
      </c>
      <c r="H72" s="32">
        <v>42776</v>
      </c>
      <c r="I72" s="288">
        <v>3.4</v>
      </c>
      <c r="J72" s="288">
        <v>3.4</v>
      </c>
      <c r="K72" s="33">
        <f t="shared" si="2"/>
        <v>0</v>
      </c>
      <c r="L72" s="364"/>
      <c r="M72" s="364"/>
      <c r="N72" s="364">
        <f t="shared" si="3"/>
        <v>1280.2080000000001</v>
      </c>
      <c r="O72" s="33"/>
    </row>
    <row r="73" spans="1:15">
      <c r="A73" s="29">
        <v>71</v>
      </c>
      <c r="B73" s="30" t="s">
        <v>547</v>
      </c>
      <c r="C73" s="30">
        <v>7</v>
      </c>
      <c r="D73" s="29">
        <v>10</v>
      </c>
      <c r="E73" s="328">
        <v>42.7</v>
      </c>
      <c r="F73" s="30" t="e">
        <f>VLOOKUP(A73,#REF!,5,FALSE)</f>
        <v>#REF!</v>
      </c>
      <c r="G73" s="31">
        <v>712750</v>
      </c>
      <c r="H73" s="32">
        <v>42776</v>
      </c>
      <c r="I73" s="228">
        <v>0</v>
      </c>
      <c r="J73" s="228">
        <v>0.32</v>
      </c>
      <c r="K73" s="33">
        <f t="shared" si="2"/>
        <v>0.32</v>
      </c>
      <c r="L73" s="364"/>
      <c r="M73" s="364"/>
      <c r="N73" s="364">
        <f t="shared" si="3"/>
        <v>1222.9280000000001</v>
      </c>
      <c r="O73" s="33" t="s">
        <v>411</v>
      </c>
    </row>
    <row r="74" spans="1:15">
      <c r="A74" s="29">
        <v>72</v>
      </c>
      <c r="B74" s="30" t="s">
        <v>547</v>
      </c>
      <c r="C74" s="30">
        <v>8</v>
      </c>
      <c r="D74" s="29">
        <v>10</v>
      </c>
      <c r="E74" s="328">
        <v>62.3</v>
      </c>
      <c r="F74" s="30" t="e">
        <f>VLOOKUP(A74,#REF!,5,FALSE)</f>
        <v>#REF!</v>
      </c>
      <c r="G74" s="31">
        <v>439830</v>
      </c>
      <c r="H74" s="32">
        <v>42776</v>
      </c>
      <c r="I74" s="103">
        <v>5</v>
      </c>
      <c r="J74" s="103">
        <v>6.86</v>
      </c>
      <c r="K74" s="33">
        <f t="shared" si="2"/>
        <v>1.8600000000000003</v>
      </c>
      <c r="L74" s="364"/>
      <c r="M74" s="364"/>
      <c r="N74" s="364">
        <f t="shared" si="3"/>
        <v>1784.2719999999999</v>
      </c>
      <c r="O74" s="33"/>
    </row>
    <row r="75" spans="1:15">
      <c r="A75" s="29">
        <v>73</v>
      </c>
      <c r="B75" s="30" t="s">
        <v>547</v>
      </c>
      <c r="C75" s="30">
        <v>1</v>
      </c>
      <c r="D75" s="29">
        <v>11</v>
      </c>
      <c r="E75" s="330">
        <v>62.9</v>
      </c>
      <c r="F75" s="30" t="e">
        <f>VLOOKUP(A75,#REF!,5,FALSE)</f>
        <v>#REF!</v>
      </c>
      <c r="G75" s="31">
        <v>439827</v>
      </c>
      <c r="H75" s="32">
        <v>42776</v>
      </c>
      <c r="I75" s="33">
        <v>3.5</v>
      </c>
      <c r="J75" s="33">
        <v>3.7</v>
      </c>
      <c r="K75" s="33">
        <f t="shared" si="2"/>
        <v>0.20000000000000018</v>
      </c>
      <c r="L75" s="364"/>
      <c r="M75" s="364"/>
      <c r="N75" s="364">
        <f t="shared" si="3"/>
        <v>1801.4559999999999</v>
      </c>
      <c r="O75" s="33"/>
    </row>
    <row r="76" spans="1:15">
      <c r="A76" s="29">
        <v>74</v>
      </c>
      <c r="B76" s="30" t="s">
        <v>547</v>
      </c>
      <c r="C76" s="30">
        <v>2</v>
      </c>
      <c r="D76" s="29">
        <v>11</v>
      </c>
      <c r="E76" s="328">
        <v>42.3</v>
      </c>
      <c r="F76" s="30" t="e">
        <f>VLOOKUP(A76,#REF!,5,FALSE)</f>
        <v>#REF!</v>
      </c>
      <c r="G76" s="31">
        <v>439751</v>
      </c>
      <c r="H76" s="32">
        <v>42776</v>
      </c>
      <c r="I76" s="107">
        <v>2.3380000000000001</v>
      </c>
      <c r="J76" s="103">
        <v>2.3380000000000001</v>
      </c>
      <c r="K76" s="33">
        <f t="shared" si="2"/>
        <v>0</v>
      </c>
      <c r="L76" s="364"/>
      <c r="M76" s="364"/>
      <c r="N76" s="364">
        <f t="shared" si="3"/>
        <v>1211.472</v>
      </c>
      <c r="O76" s="33" t="s">
        <v>399</v>
      </c>
    </row>
    <row r="77" spans="1:15">
      <c r="A77" s="29">
        <v>75</v>
      </c>
      <c r="B77" s="30" t="s">
        <v>547</v>
      </c>
      <c r="C77" s="30">
        <v>3</v>
      </c>
      <c r="D77" s="29">
        <v>11</v>
      </c>
      <c r="E77" s="330">
        <v>43.9</v>
      </c>
      <c r="F77" s="30" t="e">
        <f>VLOOKUP(A77,#REF!,5,FALSE)</f>
        <v>#REF!</v>
      </c>
      <c r="G77" s="31">
        <v>439762</v>
      </c>
      <c r="H77" s="32">
        <v>42776</v>
      </c>
      <c r="I77" s="107">
        <v>6.7</v>
      </c>
      <c r="J77" s="107">
        <v>6.7</v>
      </c>
      <c r="K77" s="33">
        <f t="shared" si="2"/>
        <v>0</v>
      </c>
      <c r="L77" s="364"/>
      <c r="M77" s="364"/>
      <c r="N77" s="364">
        <f t="shared" si="3"/>
        <v>1257.296</v>
      </c>
      <c r="O77" s="33"/>
    </row>
    <row r="78" spans="1:15">
      <c r="A78" s="29">
        <v>76</v>
      </c>
      <c r="B78" s="30" t="s">
        <v>547</v>
      </c>
      <c r="C78" s="30">
        <v>4</v>
      </c>
      <c r="D78" s="29">
        <v>11</v>
      </c>
      <c r="E78" s="328">
        <v>87.3</v>
      </c>
      <c r="F78" s="30" t="e">
        <f>VLOOKUP(A78,#REF!,5,FALSE)</f>
        <v>#REF!</v>
      </c>
      <c r="G78" s="31">
        <v>439863</v>
      </c>
      <c r="H78" s="32">
        <v>42776</v>
      </c>
      <c r="I78" s="107">
        <v>9.2799999999999994</v>
      </c>
      <c r="J78" s="107">
        <v>9.86</v>
      </c>
      <c r="K78" s="33">
        <f t="shared" si="2"/>
        <v>0.58000000000000007</v>
      </c>
      <c r="L78" s="364"/>
      <c r="M78" s="364"/>
      <c r="N78" s="364">
        <f t="shared" si="3"/>
        <v>2500.2719999999999</v>
      </c>
      <c r="O78" s="33"/>
    </row>
    <row r="79" spans="1:15">
      <c r="A79" s="29">
        <v>77</v>
      </c>
      <c r="B79" s="30" t="s">
        <v>547</v>
      </c>
      <c r="C79" s="30">
        <v>5</v>
      </c>
      <c r="D79" s="29">
        <v>11</v>
      </c>
      <c r="E79" s="328">
        <v>87.5</v>
      </c>
      <c r="F79" s="30" t="e">
        <f>VLOOKUP(A79,#REF!,5,FALSE)</f>
        <v>#REF!</v>
      </c>
      <c r="G79" s="31">
        <v>439834</v>
      </c>
      <c r="H79" s="32">
        <v>42776</v>
      </c>
      <c r="I79" s="324">
        <v>9.66</v>
      </c>
      <c r="J79" s="418">
        <v>9.66</v>
      </c>
      <c r="K79" s="33">
        <f t="shared" si="2"/>
        <v>0</v>
      </c>
      <c r="L79" s="364"/>
      <c r="M79" s="364"/>
      <c r="N79" s="364">
        <f t="shared" si="3"/>
        <v>2506</v>
      </c>
      <c r="O79" s="33"/>
    </row>
    <row r="80" spans="1:15">
      <c r="A80" s="29">
        <v>78</v>
      </c>
      <c r="B80" s="30" t="s">
        <v>547</v>
      </c>
      <c r="C80" s="30">
        <v>6</v>
      </c>
      <c r="D80" s="29">
        <v>11</v>
      </c>
      <c r="E80" s="328">
        <v>44.4</v>
      </c>
      <c r="F80" s="30" t="e">
        <f>VLOOKUP(A80,#REF!,5,FALSE)</f>
        <v>#REF!</v>
      </c>
      <c r="G80" s="31">
        <v>439760</v>
      </c>
      <c r="H80" s="32">
        <v>42776</v>
      </c>
      <c r="I80" s="228">
        <v>1.23</v>
      </c>
      <c r="J80" s="107">
        <v>1.24</v>
      </c>
      <c r="K80" s="33">
        <f t="shared" si="2"/>
        <v>1.0000000000000009E-2</v>
      </c>
      <c r="L80" s="364"/>
      <c r="M80" s="364"/>
      <c r="N80" s="364">
        <f t="shared" si="3"/>
        <v>1271.616</v>
      </c>
      <c r="O80" s="107" t="s">
        <v>425</v>
      </c>
    </row>
    <row r="81" spans="1:15">
      <c r="A81" s="29">
        <v>79</v>
      </c>
      <c r="B81" s="30" t="s">
        <v>547</v>
      </c>
      <c r="C81" s="30">
        <v>7</v>
      </c>
      <c r="D81" s="29">
        <v>11</v>
      </c>
      <c r="E81" s="328">
        <v>42.4</v>
      </c>
      <c r="F81" s="30" t="s">
        <v>432</v>
      </c>
      <c r="G81" s="31">
        <v>66101392</v>
      </c>
      <c r="H81" s="32">
        <v>42776</v>
      </c>
      <c r="I81" s="107">
        <v>1.4999999999999999E-2</v>
      </c>
      <c r="J81" s="107">
        <v>0.183</v>
      </c>
      <c r="K81" s="33">
        <f t="shared" si="2"/>
        <v>0.16799999999999998</v>
      </c>
      <c r="L81" s="364"/>
      <c r="M81" s="364"/>
      <c r="N81" s="364">
        <f t="shared" si="3"/>
        <v>1214.336</v>
      </c>
      <c r="O81" s="33" t="s">
        <v>411</v>
      </c>
    </row>
    <row r="82" spans="1:15">
      <c r="A82" s="29">
        <v>80</v>
      </c>
      <c r="B82" s="30" t="s">
        <v>547</v>
      </c>
      <c r="C82" s="30">
        <v>8</v>
      </c>
      <c r="D82" s="29">
        <v>11</v>
      </c>
      <c r="E82" s="329">
        <v>62</v>
      </c>
      <c r="F82" s="30" t="e">
        <f>VLOOKUP(A82,#REF!,5,FALSE)</f>
        <v>#REF!</v>
      </c>
      <c r="G82" s="31">
        <v>439752</v>
      </c>
      <c r="H82" s="32">
        <v>42776</v>
      </c>
      <c r="I82" s="33">
        <v>3.49</v>
      </c>
      <c r="J82" s="33">
        <v>3.7</v>
      </c>
      <c r="K82" s="33">
        <f t="shared" si="2"/>
        <v>0.20999999999999996</v>
      </c>
      <c r="L82" s="364"/>
      <c r="M82" s="364"/>
      <c r="N82" s="364">
        <f t="shared" si="3"/>
        <v>1775.68</v>
      </c>
      <c r="O82" s="33"/>
    </row>
    <row r="83" spans="1:15">
      <c r="A83" s="351">
        <v>81</v>
      </c>
      <c r="B83" s="352" t="s">
        <v>547</v>
      </c>
      <c r="C83" s="352">
        <v>1</v>
      </c>
      <c r="D83" s="351">
        <v>12</v>
      </c>
      <c r="E83" s="353">
        <v>62.9</v>
      </c>
      <c r="F83" s="352" t="e">
        <f>#REF!</f>
        <v>#REF!</v>
      </c>
      <c r="G83" s="354">
        <v>439796</v>
      </c>
      <c r="H83" s="355">
        <v>42776</v>
      </c>
      <c r="I83" s="356">
        <v>9</v>
      </c>
      <c r="J83" s="356">
        <v>9</v>
      </c>
      <c r="K83" s="356">
        <f t="shared" si="2"/>
        <v>0</v>
      </c>
      <c r="L83" s="364"/>
      <c r="M83" s="364"/>
      <c r="N83" s="364">
        <f t="shared" si="3"/>
        <v>1801.4559999999999</v>
      </c>
      <c r="O83" s="348">
        <v>43211</v>
      </c>
    </row>
    <row r="84" spans="1:15">
      <c r="A84" s="29">
        <v>82</v>
      </c>
      <c r="B84" s="30" t="s">
        <v>547</v>
      </c>
      <c r="C84" s="30">
        <v>2</v>
      </c>
      <c r="D84" s="29">
        <v>12</v>
      </c>
      <c r="E84" s="328">
        <v>42.4</v>
      </c>
      <c r="F84" s="30" t="e">
        <f>VLOOKUP(A84,#REF!,5,FALSE)</f>
        <v>#REF!</v>
      </c>
      <c r="G84" s="31">
        <v>439837</v>
      </c>
      <c r="H84" s="32">
        <v>42776</v>
      </c>
      <c r="I84" s="107">
        <v>4.6500000000000004</v>
      </c>
      <c r="J84" s="107">
        <v>4.6500000000000004</v>
      </c>
      <c r="K84" s="33">
        <f t="shared" si="2"/>
        <v>0</v>
      </c>
      <c r="L84" s="364"/>
      <c r="M84" s="364"/>
      <c r="N84" s="364">
        <f t="shared" si="3"/>
        <v>1214.336</v>
      </c>
      <c r="O84" s="33"/>
    </row>
    <row r="85" spans="1:15">
      <c r="A85" s="29">
        <v>83</v>
      </c>
      <c r="B85" s="30" t="s">
        <v>547</v>
      </c>
      <c r="C85" s="30">
        <v>3</v>
      </c>
      <c r="D85" s="29">
        <v>12</v>
      </c>
      <c r="E85" s="328">
        <v>44.1</v>
      </c>
      <c r="F85" s="30" t="e">
        <f>VLOOKUP(A85,#REF!,5,FALSE)</f>
        <v>#REF!</v>
      </c>
      <c r="G85" s="31">
        <v>439795</v>
      </c>
      <c r="H85" s="32">
        <v>42776</v>
      </c>
      <c r="I85" s="228">
        <v>5.81</v>
      </c>
      <c r="J85" s="228">
        <v>6.11</v>
      </c>
      <c r="K85" s="33">
        <f t="shared" si="2"/>
        <v>0.30000000000000071</v>
      </c>
      <c r="L85" s="364"/>
      <c r="M85" s="364"/>
      <c r="N85" s="364">
        <f t="shared" si="3"/>
        <v>1263.0240000000001</v>
      </c>
      <c r="O85" s="33"/>
    </row>
    <row r="86" spans="1:15">
      <c r="A86" s="29">
        <v>84</v>
      </c>
      <c r="B86" s="30" t="s">
        <v>547</v>
      </c>
      <c r="C86" s="30">
        <v>4</v>
      </c>
      <c r="D86" s="29">
        <v>12</v>
      </c>
      <c r="E86" s="328">
        <v>87.1</v>
      </c>
      <c r="F86" s="30" t="e">
        <f>VLOOKUP(A86,#REF!,5,FALSE)</f>
        <v>#REF!</v>
      </c>
      <c r="G86" s="31">
        <v>439847</v>
      </c>
      <c r="H86" s="32">
        <v>42776</v>
      </c>
      <c r="I86" s="107">
        <v>2.6669999999999998</v>
      </c>
      <c r="J86" s="107">
        <v>2.6669999999999998</v>
      </c>
      <c r="K86" s="33">
        <f t="shared" si="2"/>
        <v>0</v>
      </c>
      <c r="L86" s="364"/>
      <c r="M86" s="364"/>
      <c r="N86" s="364">
        <f t="shared" si="3"/>
        <v>2494.5439999999999</v>
      </c>
      <c r="O86" s="33"/>
    </row>
    <row r="87" spans="1:15">
      <c r="A87" s="29">
        <v>85</v>
      </c>
      <c r="B87" s="30" t="s">
        <v>547</v>
      </c>
      <c r="C87" s="30">
        <v>5</v>
      </c>
      <c r="D87" s="29">
        <v>12</v>
      </c>
      <c r="E87" s="328">
        <v>87.3</v>
      </c>
      <c r="F87" s="30" t="e">
        <f>VLOOKUP(A87,#REF!,5,FALSE)</f>
        <v>#REF!</v>
      </c>
      <c r="G87" s="31">
        <v>439841</v>
      </c>
      <c r="H87" s="32">
        <v>42776</v>
      </c>
      <c r="I87" s="103">
        <v>12</v>
      </c>
      <c r="J87" s="107">
        <v>12</v>
      </c>
      <c r="K87" s="33">
        <f t="shared" si="2"/>
        <v>0</v>
      </c>
      <c r="L87" s="364"/>
      <c r="M87" s="364"/>
      <c r="N87" s="364">
        <f t="shared" si="3"/>
        <v>2500.2719999999999</v>
      </c>
      <c r="O87" s="33"/>
    </row>
    <row r="88" spans="1:15">
      <c r="A88" s="29">
        <v>86</v>
      </c>
      <c r="B88" s="30" t="s">
        <v>547</v>
      </c>
      <c r="C88" s="30">
        <v>6</v>
      </c>
      <c r="D88" s="29">
        <v>12</v>
      </c>
      <c r="E88" s="328">
        <v>44.3</v>
      </c>
      <c r="F88" s="30" t="e">
        <f>VLOOKUP(A88,#REF!,5,FALSE)</f>
        <v>#REF!</v>
      </c>
      <c r="G88" s="31">
        <v>439843</v>
      </c>
      <c r="H88" s="32">
        <v>42776</v>
      </c>
      <c r="I88" s="107">
        <v>4</v>
      </c>
      <c r="J88" s="107">
        <v>4.5999999999999996</v>
      </c>
      <c r="K88" s="33">
        <f t="shared" si="2"/>
        <v>0.59999999999999964</v>
      </c>
      <c r="L88" s="364"/>
      <c r="M88" s="364"/>
      <c r="N88" s="364">
        <f t="shared" si="3"/>
        <v>1268.752</v>
      </c>
      <c r="O88" s="33"/>
    </row>
    <row r="89" spans="1:15">
      <c r="A89" s="29">
        <v>87</v>
      </c>
      <c r="B89" s="30" t="s">
        <v>547</v>
      </c>
      <c r="C89" s="30">
        <v>7</v>
      </c>
      <c r="D89" s="29">
        <v>12</v>
      </c>
      <c r="E89" s="328">
        <v>42.4</v>
      </c>
      <c r="F89" s="30" t="s">
        <v>389</v>
      </c>
      <c r="G89" s="31">
        <v>439761</v>
      </c>
      <c r="H89" s="32">
        <v>42776</v>
      </c>
      <c r="I89" s="107">
        <v>4.3620000000000001</v>
      </c>
      <c r="J89" s="107">
        <v>4.6100000000000003</v>
      </c>
      <c r="K89" s="33">
        <f t="shared" si="2"/>
        <v>0.24800000000000022</v>
      </c>
      <c r="L89" s="364"/>
      <c r="M89" s="364"/>
      <c r="N89" s="364">
        <f t="shared" si="3"/>
        <v>1214.336</v>
      </c>
      <c r="O89" s="33" t="s">
        <v>411</v>
      </c>
    </row>
    <row r="90" spans="1:15">
      <c r="A90" s="29">
        <v>88</v>
      </c>
      <c r="B90" s="30" t="s">
        <v>547</v>
      </c>
      <c r="C90" s="30">
        <v>8</v>
      </c>
      <c r="D90" s="29">
        <v>12</v>
      </c>
      <c r="E90" s="328">
        <v>62.4</v>
      </c>
      <c r="F90" s="30" t="e">
        <f>VLOOKUP(A90,#REF!,5,FALSE)</f>
        <v>#REF!</v>
      </c>
      <c r="G90" s="31">
        <v>439839</v>
      </c>
      <c r="H90" s="32">
        <v>42776</v>
      </c>
      <c r="I90" s="103">
        <v>6.68</v>
      </c>
      <c r="J90" s="103">
        <v>6.68</v>
      </c>
      <c r="K90" s="33">
        <f t="shared" si="2"/>
        <v>0</v>
      </c>
      <c r="L90" s="364"/>
      <c r="M90" s="364"/>
      <c r="N90" s="364">
        <f t="shared" si="3"/>
        <v>1787.136</v>
      </c>
      <c r="O90" s="33"/>
    </row>
    <row r="91" spans="1:15">
      <c r="A91" s="29">
        <v>89</v>
      </c>
      <c r="B91" s="30" t="s">
        <v>547</v>
      </c>
      <c r="C91" s="30">
        <v>1</v>
      </c>
      <c r="D91" s="29">
        <v>13</v>
      </c>
      <c r="E91" s="327">
        <v>63</v>
      </c>
      <c r="F91" s="30" t="e">
        <f>VLOOKUP(A91,#REF!,5,FALSE)</f>
        <v>#REF!</v>
      </c>
      <c r="G91" s="31">
        <v>439860</v>
      </c>
      <c r="H91" s="32">
        <v>42776</v>
      </c>
      <c r="I91" s="103">
        <v>5</v>
      </c>
      <c r="J91" s="103">
        <v>5</v>
      </c>
      <c r="K91" s="33">
        <f t="shared" si="2"/>
        <v>0</v>
      </c>
      <c r="L91" s="364"/>
      <c r="M91" s="364"/>
      <c r="N91" s="364">
        <f t="shared" si="3"/>
        <v>1804.32</v>
      </c>
      <c r="O91" s="33"/>
    </row>
    <row r="92" spans="1:15">
      <c r="A92" s="29">
        <v>90</v>
      </c>
      <c r="B92" s="30" t="s">
        <v>547</v>
      </c>
      <c r="C92" s="30">
        <v>2</v>
      </c>
      <c r="D92" s="29">
        <v>13</v>
      </c>
      <c r="E92" s="328">
        <v>42.2</v>
      </c>
      <c r="F92" s="30" t="e">
        <f>VLOOKUP(A92,#REF!,5,FALSE)</f>
        <v>#REF!</v>
      </c>
      <c r="G92" s="31">
        <v>439786</v>
      </c>
      <c r="H92" s="32">
        <v>42776</v>
      </c>
      <c r="I92" s="107">
        <v>4.57</v>
      </c>
      <c r="J92" s="107">
        <v>4.6900000000000004</v>
      </c>
      <c r="K92" s="33">
        <f t="shared" si="2"/>
        <v>0.12000000000000011</v>
      </c>
      <c r="L92" s="364"/>
      <c r="M92" s="364"/>
      <c r="N92" s="364">
        <f t="shared" si="3"/>
        <v>1208.6080000000002</v>
      </c>
      <c r="O92" s="33"/>
    </row>
    <row r="93" spans="1:15">
      <c r="A93" s="351">
        <v>91</v>
      </c>
      <c r="B93" s="352" t="s">
        <v>547</v>
      </c>
      <c r="C93" s="352">
        <v>3</v>
      </c>
      <c r="D93" s="351">
        <v>13</v>
      </c>
      <c r="E93" s="358">
        <v>44.1</v>
      </c>
      <c r="F93" s="352" t="s">
        <v>419</v>
      </c>
      <c r="G93" s="354">
        <v>439850</v>
      </c>
      <c r="H93" s="355">
        <v>42776</v>
      </c>
      <c r="I93" s="356">
        <v>2.1</v>
      </c>
      <c r="J93" s="103">
        <v>2.1</v>
      </c>
      <c r="K93" s="356">
        <f t="shared" si="2"/>
        <v>0</v>
      </c>
      <c r="L93" s="364"/>
      <c r="M93" s="364"/>
      <c r="N93" s="364">
        <f t="shared" si="3"/>
        <v>1263.0240000000001</v>
      </c>
      <c r="O93" s="33" t="s">
        <v>421</v>
      </c>
    </row>
    <row r="94" spans="1:15">
      <c r="A94" s="29">
        <v>92</v>
      </c>
      <c r="B94" s="30" t="s">
        <v>547</v>
      </c>
      <c r="C94" s="30">
        <v>4</v>
      </c>
      <c r="D94" s="29">
        <v>13</v>
      </c>
      <c r="E94" s="328">
        <v>87.9</v>
      </c>
      <c r="F94" s="30" t="e">
        <f>VLOOKUP(A94,#REF!,5,FALSE)</f>
        <v>#REF!</v>
      </c>
      <c r="G94" s="31">
        <v>439854</v>
      </c>
      <c r="H94" s="32">
        <v>42776</v>
      </c>
      <c r="I94" s="107">
        <v>8.9</v>
      </c>
      <c r="J94" s="107">
        <v>8.9</v>
      </c>
      <c r="K94" s="33">
        <f t="shared" si="2"/>
        <v>0</v>
      </c>
      <c r="L94" s="364"/>
      <c r="M94" s="364"/>
      <c r="N94" s="364">
        <f t="shared" si="3"/>
        <v>2517.4560000000001</v>
      </c>
      <c r="O94" s="33" t="s">
        <v>354</v>
      </c>
    </row>
    <row r="95" spans="1:15">
      <c r="A95" s="29">
        <v>93</v>
      </c>
      <c r="B95" s="30" t="s">
        <v>547</v>
      </c>
      <c r="C95" s="30">
        <v>5</v>
      </c>
      <c r="D95" s="29">
        <v>13</v>
      </c>
      <c r="E95" s="328">
        <v>87.4</v>
      </c>
      <c r="F95" s="30" t="e">
        <f>VLOOKUP(A95,#REF!,5,FALSE)</f>
        <v>#REF!</v>
      </c>
      <c r="G95" s="31">
        <v>439802</v>
      </c>
      <c r="H95" s="32">
        <v>42776</v>
      </c>
      <c r="I95" s="107">
        <v>1.9</v>
      </c>
      <c r="J95" s="107">
        <v>2.2999999999999998</v>
      </c>
      <c r="K95" s="33">
        <f t="shared" si="2"/>
        <v>0.39999999999999991</v>
      </c>
      <c r="L95" s="364"/>
      <c r="M95" s="364"/>
      <c r="N95" s="364">
        <f t="shared" si="3"/>
        <v>2503.1360000000004</v>
      </c>
      <c r="O95" s="33"/>
    </row>
    <row r="96" spans="1:15">
      <c r="A96" s="29">
        <v>94</v>
      </c>
      <c r="B96" s="30" t="s">
        <v>547</v>
      </c>
      <c r="C96" s="30">
        <v>6</v>
      </c>
      <c r="D96" s="29">
        <v>13</v>
      </c>
      <c r="E96" s="328">
        <v>44.3</v>
      </c>
      <c r="F96" s="30" t="e">
        <f>VLOOKUP(A96,#REF!,5,FALSE)</f>
        <v>#REF!</v>
      </c>
      <c r="G96" s="31">
        <v>439858</v>
      </c>
      <c r="H96" s="32">
        <v>42776</v>
      </c>
      <c r="I96" s="103">
        <v>4.42</v>
      </c>
      <c r="J96" s="107">
        <v>4.42</v>
      </c>
      <c r="K96" s="33">
        <f t="shared" si="2"/>
        <v>0</v>
      </c>
      <c r="L96" s="364"/>
      <c r="M96" s="364"/>
      <c r="N96" s="364">
        <f t="shared" si="3"/>
        <v>1268.752</v>
      </c>
      <c r="O96" s="33"/>
    </row>
    <row r="97" spans="1:15">
      <c r="A97" s="29">
        <v>95</v>
      </c>
      <c r="B97" s="30" t="s">
        <v>547</v>
      </c>
      <c r="C97" s="30">
        <v>7</v>
      </c>
      <c r="D97" s="29">
        <v>13</v>
      </c>
      <c r="E97" s="328">
        <v>42.5</v>
      </c>
      <c r="F97" s="30" t="e">
        <f>VLOOKUP(A97,#REF!,5,FALSE)</f>
        <v>#REF!</v>
      </c>
      <c r="G97" s="31">
        <v>439787</v>
      </c>
      <c r="H97" s="32">
        <v>42776</v>
      </c>
      <c r="I97" s="33">
        <v>2.8</v>
      </c>
      <c r="J97" s="33">
        <v>3.1</v>
      </c>
      <c r="K97" s="33">
        <f t="shared" si="2"/>
        <v>0.30000000000000027</v>
      </c>
      <c r="L97" s="364"/>
      <c r="M97" s="364"/>
      <c r="N97" s="364">
        <f t="shared" si="3"/>
        <v>1217.2</v>
      </c>
      <c r="O97" s="33"/>
    </row>
    <row r="98" spans="1:15">
      <c r="A98" s="29">
        <v>96</v>
      </c>
      <c r="B98" s="30" t="s">
        <v>547</v>
      </c>
      <c r="C98" s="30">
        <v>8</v>
      </c>
      <c r="D98" s="29">
        <v>13</v>
      </c>
      <c r="E98" s="328">
        <v>62.3</v>
      </c>
      <c r="F98" s="30" t="e">
        <f>VLOOKUP(A98,#REF!,5,FALSE)</f>
        <v>#REF!</v>
      </c>
      <c r="G98" s="31">
        <v>439855</v>
      </c>
      <c r="H98" s="32">
        <v>42776</v>
      </c>
      <c r="I98" s="103">
        <v>5</v>
      </c>
      <c r="J98" s="103">
        <v>5</v>
      </c>
      <c r="K98" s="33">
        <f t="shared" si="2"/>
        <v>0</v>
      </c>
      <c r="L98" s="364"/>
      <c r="M98" s="364"/>
      <c r="N98" s="364">
        <f t="shared" si="3"/>
        <v>1784.2719999999999</v>
      </c>
      <c r="O98" s="33"/>
    </row>
    <row r="99" spans="1:15">
      <c r="A99" s="29">
        <v>97</v>
      </c>
      <c r="B99" s="30" t="s">
        <v>547</v>
      </c>
      <c r="C99" s="30">
        <v>1</v>
      </c>
      <c r="D99" s="29">
        <v>14</v>
      </c>
      <c r="E99" s="328">
        <v>62.9</v>
      </c>
      <c r="F99" s="30" t="e">
        <f>VLOOKUP(A99,#REF!,5,FALSE)</f>
        <v>#REF!</v>
      </c>
      <c r="G99" s="31">
        <v>439855</v>
      </c>
      <c r="H99" s="32">
        <v>42776</v>
      </c>
      <c r="I99" s="103">
        <v>5</v>
      </c>
      <c r="J99" s="103">
        <v>5</v>
      </c>
      <c r="K99" s="33">
        <f t="shared" si="2"/>
        <v>0</v>
      </c>
      <c r="L99" s="364"/>
      <c r="M99" s="364"/>
      <c r="N99" s="364">
        <f t="shared" si="3"/>
        <v>1801.4559999999999</v>
      </c>
      <c r="O99" s="33"/>
    </row>
    <row r="100" spans="1:15">
      <c r="A100" s="29">
        <v>98</v>
      </c>
      <c r="B100" s="30" t="s">
        <v>547</v>
      </c>
      <c r="C100" s="30">
        <v>2</v>
      </c>
      <c r="D100" s="29">
        <v>14</v>
      </c>
      <c r="E100" s="328">
        <v>42.2</v>
      </c>
      <c r="F100" s="30" t="s">
        <v>359</v>
      </c>
      <c r="G100" s="31">
        <v>439849</v>
      </c>
      <c r="H100" s="32">
        <v>42776</v>
      </c>
      <c r="I100" s="103">
        <v>2.4300000000000002</v>
      </c>
      <c r="J100" s="107">
        <v>4</v>
      </c>
      <c r="K100" s="33">
        <f t="shared" si="2"/>
        <v>1.5699999999999998</v>
      </c>
      <c r="L100" s="364"/>
      <c r="M100" s="364"/>
      <c r="N100" s="364">
        <f t="shared" si="3"/>
        <v>1208.6080000000002</v>
      </c>
      <c r="O100" s="33"/>
    </row>
    <row r="101" spans="1:15">
      <c r="A101" s="29">
        <v>99</v>
      </c>
      <c r="B101" s="30" t="s">
        <v>547</v>
      </c>
      <c r="C101" s="30">
        <v>3</v>
      </c>
      <c r="D101" s="29">
        <v>14</v>
      </c>
      <c r="E101" s="328">
        <v>44.2</v>
      </c>
      <c r="F101" s="30" t="s">
        <v>325</v>
      </c>
      <c r="G101" s="31">
        <v>439781</v>
      </c>
      <c r="H101" s="32">
        <v>42776</v>
      </c>
      <c r="I101" s="103">
        <v>4.76</v>
      </c>
      <c r="J101" s="107">
        <v>4.38</v>
      </c>
      <c r="K101" s="33">
        <f t="shared" si="2"/>
        <v>-0.37999999999999989</v>
      </c>
      <c r="L101" s="364"/>
      <c r="M101" s="364"/>
      <c r="N101" s="364">
        <f t="shared" si="3"/>
        <v>1265.8880000000001</v>
      </c>
      <c r="O101" s="33"/>
    </row>
    <row r="102" spans="1:15">
      <c r="A102" s="29">
        <v>100</v>
      </c>
      <c r="B102" s="30" t="s">
        <v>547</v>
      </c>
      <c r="C102" s="30">
        <v>4</v>
      </c>
      <c r="D102" s="29">
        <v>14</v>
      </c>
      <c r="E102" s="328">
        <v>87.2</v>
      </c>
      <c r="F102" s="30" t="e">
        <f>VLOOKUP(A102,#REF!,5,FALSE)</f>
        <v>#REF!</v>
      </c>
      <c r="G102" s="243">
        <v>439856</v>
      </c>
      <c r="H102" s="32">
        <v>42776</v>
      </c>
      <c r="I102" s="33">
        <v>7.17</v>
      </c>
      <c r="J102" s="33">
        <v>7.31</v>
      </c>
      <c r="K102" s="33">
        <f t="shared" si="2"/>
        <v>0.13999999999999968</v>
      </c>
      <c r="L102" s="364"/>
      <c r="M102" s="364"/>
      <c r="N102" s="364">
        <f t="shared" si="3"/>
        <v>2497.4080000000004</v>
      </c>
      <c r="O102" s="33"/>
    </row>
    <row r="103" spans="1:15">
      <c r="A103" s="29">
        <v>101</v>
      </c>
      <c r="B103" s="30" t="s">
        <v>547</v>
      </c>
      <c r="C103" s="30">
        <v>5</v>
      </c>
      <c r="D103" s="29">
        <v>14</v>
      </c>
      <c r="E103" s="328">
        <v>87.5</v>
      </c>
      <c r="F103" s="30" t="e">
        <f>VLOOKUP(A103,#REF!,5,FALSE)</f>
        <v>#REF!</v>
      </c>
      <c r="G103" s="31">
        <v>439867</v>
      </c>
      <c r="H103" s="32">
        <v>42776</v>
      </c>
      <c r="I103" s="107">
        <v>7.77</v>
      </c>
      <c r="J103" s="107">
        <v>8.01</v>
      </c>
      <c r="K103" s="33">
        <f t="shared" si="2"/>
        <v>0.24000000000000021</v>
      </c>
      <c r="L103" s="364"/>
      <c r="M103" s="364"/>
      <c r="N103" s="364">
        <f t="shared" si="3"/>
        <v>2506</v>
      </c>
      <c r="O103" s="33"/>
    </row>
    <row r="104" spans="1:15">
      <c r="A104" s="29">
        <v>102</v>
      </c>
      <c r="B104" s="30" t="s">
        <v>547</v>
      </c>
      <c r="C104" s="30">
        <v>6</v>
      </c>
      <c r="D104" s="29">
        <v>14</v>
      </c>
      <c r="E104" s="328">
        <v>44.4</v>
      </c>
      <c r="F104" s="30" t="s">
        <v>393</v>
      </c>
      <c r="G104" s="31">
        <v>439850</v>
      </c>
      <c r="H104" s="32">
        <v>42776</v>
      </c>
      <c r="I104" s="103">
        <v>4.5</v>
      </c>
      <c r="J104" s="107">
        <v>4.5</v>
      </c>
      <c r="K104" s="33">
        <f t="shared" si="2"/>
        <v>0</v>
      </c>
      <c r="L104" s="364"/>
      <c r="M104" s="364"/>
      <c r="N104" s="364">
        <f t="shared" si="3"/>
        <v>1271.616</v>
      </c>
      <c r="O104" s="33" t="s">
        <v>376</v>
      </c>
    </row>
    <row r="105" spans="1:15">
      <c r="A105" s="29">
        <v>103</v>
      </c>
      <c r="B105" s="30" t="s">
        <v>547</v>
      </c>
      <c r="C105" s="30">
        <v>7</v>
      </c>
      <c r="D105" s="29">
        <v>14</v>
      </c>
      <c r="E105" s="328">
        <v>42.6</v>
      </c>
      <c r="F105" s="30" t="e">
        <f>VLOOKUP(A105,#REF!,5,FALSE)</f>
        <v>#REF!</v>
      </c>
      <c r="G105" s="31">
        <v>66101367</v>
      </c>
      <c r="H105" s="32">
        <v>42776</v>
      </c>
      <c r="I105" s="107">
        <v>0</v>
      </c>
      <c r="J105" s="103">
        <v>0</v>
      </c>
      <c r="K105" s="33">
        <f t="shared" si="2"/>
        <v>0</v>
      </c>
      <c r="L105" s="364"/>
      <c r="M105" s="364"/>
      <c r="N105" s="364">
        <f t="shared" si="3"/>
        <v>1220.0640000000001</v>
      </c>
      <c r="O105" s="33"/>
    </row>
    <row r="106" spans="1:15">
      <c r="A106" s="29">
        <v>104</v>
      </c>
      <c r="B106" s="30" t="s">
        <v>547</v>
      </c>
      <c r="C106" s="30">
        <v>8</v>
      </c>
      <c r="D106" s="29">
        <v>14</v>
      </c>
      <c r="E106" s="330">
        <v>62.4</v>
      </c>
      <c r="F106" s="30" t="e">
        <f>VLOOKUP(A106,#REF!,5,FALSE)</f>
        <v>#REF!</v>
      </c>
      <c r="G106" s="31">
        <v>439853</v>
      </c>
      <c r="H106" s="32">
        <v>42776</v>
      </c>
      <c r="I106" s="107">
        <v>7.3</v>
      </c>
      <c r="J106" s="107">
        <v>7.6</v>
      </c>
      <c r="K106" s="33">
        <f t="shared" si="2"/>
        <v>0.29999999999999982</v>
      </c>
      <c r="L106" s="364"/>
      <c r="M106" s="364"/>
      <c r="N106" s="364">
        <f t="shared" si="3"/>
        <v>1787.136</v>
      </c>
      <c r="O106" s="33"/>
    </row>
    <row r="107" spans="1:15">
      <c r="A107" s="29">
        <v>105</v>
      </c>
      <c r="B107" s="30" t="s">
        <v>547</v>
      </c>
      <c r="C107" s="30">
        <v>1</v>
      </c>
      <c r="D107" s="29">
        <v>15</v>
      </c>
      <c r="E107" s="328">
        <v>63.3</v>
      </c>
      <c r="F107" s="30" t="e">
        <f>VLOOKUP(A107,#REF!,5,FALSE)</f>
        <v>#REF!</v>
      </c>
      <c r="G107" s="31">
        <v>348037</v>
      </c>
      <c r="H107" s="32">
        <v>42807</v>
      </c>
      <c r="I107" s="107">
        <v>5.8310000000000004</v>
      </c>
      <c r="J107" s="103">
        <v>5.8310000000000004</v>
      </c>
      <c r="K107" s="33">
        <f t="shared" si="2"/>
        <v>0</v>
      </c>
      <c r="L107" s="364"/>
      <c r="M107" s="364"/>
      <c r="N107" s="364">
        <f t="shared" si="3"/>
        <v>1812.912</v>
      </c>
      <c r="O107" s="33"/>
    </row>
    <row r="108" spans="1:15">
      <c r="A108" s="29">
        <v>106</v>
      </c>
      <c r="B108" s="30" t="s">
        <v>547</v>
      </c>
      <c r="C108" s="30">
        <v>2</v>
      </c>
      <c r="D108" s="29">
        <v>15</v>
      </c>
      <c r="E108" s="327">
        <v>42</v>
      </c>
      <c r="F108" s="30" t="e">
        <f>VLOOKUP(A108,#REF!,5,FALSE)</f>
        <v>#REF!</v>
      </c>
      <c r="G108" s="31">
        <v>348043</v>
      </c>
      <c r="H108" s="32">
        <v>42807</v>
      </c>
      <c r="I108" s="103">
        <v>2.7</v>
      </c>
      <c r="J108" s="103">
        <v>2.7</v>
      </c>
      <c r="K108" s="33">
        <f t="shared" si="2"/>
        <v>0</v>
      </c>
      <c r="L108" s="364"/>
      <c r="M108" s="364"/>
      <c r="N108" s="364">
        <f t="shared" si="3"/>
        <v>1202.8800000000001</v>
      </c>
      <c r="O108" s="33"/>
    </row>
    <row r="109" spans="1:15">
      <c r="A109" s="29">
        <v>107</v>
      </c>
      <c r="B109" s="30" t="s">
        <v>547</v>
      </c>
      <c r="C109" s="30">
        <v>3</v>
      </c>
      <c r="D109" s="29">
        <v>15</v>
      </c>
      <c r="E109" s="330">
        <v>43.9</v>
      </c>
      <c r="F109" s="30" t="e">
        <f>VLOOKUP(A109,#REF!,5,FALSE)</f>
        <v>#REF!</v>
      </c>
      <c r="G109" s="31">
        <v>348039</v>
      </c>
      <c r="H109" s="32">
        <v>42807</v>
      </c>
      <c r="I109" s="33">
        <v>3.79</v>
      </c>
      <c r="J109" s="33">
        <v>4.41</v>
      </c>
      <c r="K109" s="33">
        <f t="shared" si="2"/>
        <v>0.62000000000000011</v>
      </c>
      <c r="L109" s="364"/>
      <c r="M109" s="364"/>
      <c r="N109" s="364">
        <f t="shared" si="3"/>
        <v>1257.296</v>
      </c>
      <c r="O109" s="33"/>
    </row>
    <row r="110" spans="1:15">
      <c r="A110" s="29">
        <v>108</v>
      </c>
      <c r="B110" s="30" t="s">
        <v>547</v>
      </c>
      <c r="C110" s="30">
        <v>4</v>
      </c>
      <c r="D110" s="29">
        <v>15</v>
      </c>
      <c r="E110" s="328">
        <v>87.4</v>
      </c>
      <c r="F110" s="30" t="e">
        <f>VLOOKUP(A110,#REF!,5,FALSE)</f>
        <v>#REF!</v>
      </c>
      <c r="G110" s="31">
        <v>348042</v>
      </c>
      <c r="H110" s="32">
        <v>42807</v>
      </c>
      <c r="I110" s="107">
        <v>9.8409999999999993</v>
      </c>
      <c r="J110" s="107">
        <v>10.058</v>
      </c>
      <c r="K110" s="33">
        <f t="shared" si="2"/>
        <v>0.21700000000000053</v>
      </c>
      <c r="L110" s="364"/>
      <c r="M110" s="364"/>
      <c r="N110" s="364">
        <f t="shared" si="3"/>
        <v>2503.1360000000004</v>
      </c>
      <c r="O110" s="33"/>
    </row>
    <row r="111" spans="1:15">
      <c r="A111" s="29">
        <v>109</v>
      </c>
      <c r="B111" s="30" t="s">
        <v>547</v>
      </c>
      <c r="C111" s="30">
        <v>5</v>
      </c>
      <c r="D111" s="29">
        <v>15</v>
      </c>
      <c r="E111" s="328">
        <v>87.4</v>
      </c>
      <c r="F111" s="30" t="e">
        <f>VLOOKUP(A111,#REF!,5,FALSE)</f>
        <v>#REF!</v>
      </c>
      <c r="G111" s="31">
        <v>348035</v>
      </c>
      <c r="H111" s="32">
        <v>42807</v>
      </c>
      <c r="I111" s="33">
        <v>8.7899999999999991</v>
      </c>
      <c r="J111" s="103">
        <v>8.7899999999999991</v>
      </c>
      <c r="K111" s="33">
        <f t="shared" si="2"/>
        <v>0</v>
      </c>
      <c r="L111" s="364"/>
      <c r="M111" s="364"/>
      <c r="N111" s="364">
        <f t="shared" si="3"/>
        <v>2503.1360000000004</v>
      </c>
      <c r="O111" s="33"/>
    </row>
    <row r="112" spans="1:15">
      <c r="A112" s="29">
        <v>110</v>
      </c>
      <c r="B112" s="30" t="s">
        <v>547</v>
      </c>
      <c r="C112" s="30">
        <v>6</v>
      </c>
      <c r="D112" s="29">
        <v>15</v>
      </c>
      <c r="E112" s="328">
        <v>44.2</v>
      </c>
      <c r="F112" s="30" t="e">
        <f>VLOOKUP(A112,#REF!,5,FALSE)</f>
        <v>#REF!</v>
      </c>
      <c r="G112" s="31">
        <v>348040</v>
      </c>
      <c r="H112" s="32">
        <v>42807</v>
      </c>
      <c r="I112" s="33">
        <v>4.4000000000000004</v>
      </c>
      <c r="J112" s="33">
        <v>4.4828000000000001</v>
      </c>
      <c r="K112" s="33">
        <f t="shared" si="2"/>
        <v>8.2799999999999763E-2</v>
      </c>
      <c r="L112" s="364"/>
      <c r="M112" s="364"/>
      <c r="N112" s="364">
        <f t="shared" si="3"/>
        <v>1265.8880000000001</v>
      </c>
      <c r="O112" s="33"/>
    </row>
    <row r="113" spans="1:19">
      <c r="A113" s="29">
        <v>111</v>
      </c>
      <c r="B113" s="30" t="s">
        <v>547</v>
      </c>
      <c r="C113" s="30">
        <v>7</v>
      </c>
      <c r="D113" s="29">
        <v>15</v>
      </c>
      <c r="E113" s="328">
        <v>42.5</v>
      </c>
      <c r="F113" s="30" t="e">
        <f>VLOOKUP(A113,#REF!,5,FALSE)</f>
        <v>#REF!</v>
      </c>
      <c r="G113" s="31">
        <v>348031</v>
      </c>
      <c r="H113" s="32">
        <v>42807</v>
      </c>
      <c r="I113" s="308">
        <v>4.72</v>
      </c>
      <c r="J113" s="308">
        <v>5</v>
      </c>
      <c r="K113" s="33">
        <f t="shared" si="2"/>
        <v>0.28000000000000025</v>
      </c>
      <c r="L113" s="364"/>
      <c r="M113" s="364"/>
      <c r="N113" s="364">
        <f t="shared" si="3"/>
        <v>1217.2</v>
      </c>
      <c r="O113" s="33"/>
    </row>
    <row r="114" spans="1:19">
      <c r="A114" s="29">
        <v>112</v>
      </c>
      <c r="B114" s="30" t="s">
        <v>547</v>
      </c>
      <c r="C114" s="30">
        <v>8</v>
      </c>
      <c r="D114" s="29">
        <v>15</v>
      </c>
      <c r="E114" s="328">
        <v>62.3</v>
      </c>
      <c r="F114" s="30" t="e">
        <f>VLOOKUP(A114,#REF!,5,FALSE)</f>
        <v>#REF!</v>
      </c>
      <c r="G114" s="31">
        <v>348041</v>
      </c>
      <c r="H114" s="32">
        <v>42807</v>
      </c>
      <c r="I114" s="103">
        <v>5</v>
      </c>
      <c r="J114" s="107">
        <v>6.45</v>
      </c>
      <c r="K114" s="33">
        <f t="shared" si="2"/>
        <v>1.4500000000000002</v>
      </c>
      <c r="L114" s="364"/>
      <c r="M114" s="364"/>
      <c r="N114" s="364">
        <f t="shared" si="3"/>
        <v>1784.2719999999999</v>
      </c>
      <c r="O114" s="33"/>
    </row>
    <row r="115" spans="1:19">
      <c r="A115" s="29">
        <v>113</v>
      </c>
      <c r="B115" s="30" t="s">
        <v>547</v>
      </c>
      <c r="C115" s="30">
        <v>1</v>
      </c>
      <c r="D115" s="29">
        <v>16</v>
      </c>
      <c r="E115" s="328">
        <v>63.2</v>
      </c>
      <c r="F115" s="30" t="e">
        <f>VLOOKUP(A115,#REF!,5,FALSE)</f>
        <v>#REF!</v>
      </c>
      <c r="G115" s="31">
        <v>348088</v>
      </c>
      <c r="H115" s="32">
        <v>42804</v>
      </c>
      <c r="I115" s="103">
        <v>4.41</v>
      </c>
      <c r="J115" s="103">
        <v>4.41</v>
      </c>
      <c r="K115" s="33">
        <f t="shared" si="2"/>
        <v>0</v>
      </c>
      <c r="L115" s="364"/>
      <c r="M115" s="364"/>
      <c r="N115" s="364">
        <f t="shared" si="3"/>
        <v>1810.0480000000002</v>
      </c>
      <c r="O115" s="33"/>
    </row>
    <row r="116" spans="1:19">
      <c r="A116" s="29">
        <v>114</v>
      </c>
      <c r="B116" s="30" t="s">
        <v>547</v>
      </c>
      <c r="C116" s="30">
        <v>2</v>
      </c>
      <c r="D116" s="29">
        <v>16</v>
      </c>
      <c r="E116" s="328">
        <v>42.1</v>
      </c>
      <c r="F116" s="30" t="e">
        <f>VLOOKUP(A116,#REF!,5,FALSE)</f>
        <v>#REF!</v>
      </c>
      <c r="G116" s="31">
        <v>348091</v>
      </c>
      <c r="H116" s="32">
        <v>42804</v>
      </c>
      <c r="I116" s="103">
        <v>1</v>
      </c>
      <c r="J116" s="107">
        <v>3.1</v>
      </c>
      <c r="K116" s="33">
        <f t="shared" si="2"/>
        <v>2.1</v>
      </c>
      <c r="L116" s="364"/>
      <c r="M116" s="364"/>
      <c r="N116" s="364">
        <f t="shared" si="3"/>
        <v>1205.7440000000001</v>
      </c>
      <c r="O116" s="33"/>
    </row>
    <row r="117" spans="1:19">
      <c r="A117" s="29">
        <v>115</v>
      </c>
      <c r="B117" s="30" t="s">
        <v>547</v>
      </c>
      <c r="C117" s="30">
        <v>3</v>
      </c>
      <c r="D117" s="29">
        <v>16</v>
      </c>
      <c r="E117" s="328">
        <v>43.9</v>
      </c>
      <c r="F117" s="30" t="e">
        <f>VLOOKUP(A117,#REF!,5,FALSE)</f>
        <v>#REF!</v>
      </c>
      <c r="G117" s="31">
        <v>348086</v>
      </c>
      <c r="H117" s="32">
        <v>42804</v>
      </c>
      <c r="I117" s="107">
        <v>4.5</v>
      </c>
      <c r="J117" s="103">
        <v>4.5</v>
      </c>
      <c r="K117" s="33">
        <f t="shared" si="2"/>
        <v>0</v>
      </c>
      <c r="L117" s="364"/>
      <c r="M117" s="364"/>
      <c r="N117" s="364">
        <f t="shared" si="3"/>
        <v>1257.296</v>
      </c>
      <c r="O117" s="33"/>
    </row>
    <row r="118" spans="1:19">
      <c r="A118" s="29">
        <v>116</v>
      </c>
      <c r="B118" s="30" t="s">
        <v>547</v>
      </c>
      <c r="C118" s="30">
        <v>4</v>
      </c>
      <c r="D118" s="29">
        <v>16</v>
      </c>
      <c r="E118" s="328">
        <v>87.6</v>
      </c>
      <c r="F118" s="30" t="e">
        <f>VLOOKUP(A118,#REF!,5,FALSE)</f>
        <v>#REF!</v>
      </c>
      <c r="G118" s="243">
        <v>346412</v>
      </c>
      <c r="H118" s="32">
        <v>42784</v>
      </c>
      <c r="I118" s="33">
        <v>9.98</v>
      </c>
      <c r="J118" s="33">
        <v>10.98</v>
      </c>
      <c r="K118" s="33">
        <f t="shared" si="2"/>
        <v>1</v>
      </c>
      <c r="L118" s="364"/>
      <c r="M118" s="364"/>
      <c r="N118" s="364">
        <f t="shared" si="3"/>
        <v>2508.864</v>
      </c>
      <c r="O118" s="33"/>
    </row>
    <row r="119" spans="1:19">
      <c r="A119" s="29">
        <v>117</v>
      </c>
      <c r="B119" s="30" t="s">
        <v>547</v>
      </c>
      <c r="C119" s="30">
        <v>5</v>
      </c>
      <c r="D119" s="29">
        <v>16</v>
      </c>
      <c r="E119" s="328">
        <v>87.7</v>
      </c>
      <c r="F119" s="30" t="e">
        <f>VLOOKUP(A119,#REF!,5,FALSE)</f>
        <v>#REF!</v>
      </c>
      <c r="G119" s="31">
        <v>439764</v>
      </c>
      <c r="H119" s="32">
        <v>42804</v>
      </c>
      <c r="I119" s="107">
        <v>5.6</v>
      </c>
      <c r="J119" s="103">
        <v>5.6</v>
      </c>
      <c r="K119" s="33">
        <f t="shared" si="2"/>
        <v>0</v>
      </c>
      <c r="L119" s="364"/>
      <c r="M119" s="364"/>
      <c r="N119" s="364">
        <f t="shared" si="3"/>
        <v>2511.7280000000001</v>
      </c>
      <c r="O119" s="33" t="s">
        <v>417</v>
      </c>
    </row>
    <row r="120" spans="1:19">
      <c r="A120" s="29">
        <v>118</v>
      </c>
      <c r="B120" s="30" t="s">
        <v>547</v>
      </c>
      <c r="C120" s="30">
        <v>6</v>
      </c>
      <c r="D120" s="29">
        <v>16</v>
      </c>
      <c r="E120" s="328">
        <v>44.5</v>
      </c>
      <c r="F120" s="30" t="e">
        <f>VLOOKUP(A120,#REF!,5,FALSE)</f>
        <v>#REF!</v>
      </c>
      <c r="G120" s="31" t="s">
        <v>265</v>
      </c>
      <c r="H120" s="32">
        <v>42804</v>
      </c>
      <c r="I120" s="103">
        <v>3.5</v>
      </c>
      <c r="J120" s="103">
        <v>3.5</v>
      </c>
      <c r="K120" s="33">
        <f t="shared" si="2"/>
        <v>0</v>
      </c>
      <c r="L120" s="364"/>
      <c r="M120" s="364"/>
      <c r="N120" s="364">
        <f t="shared" si="3"/>
        <v>1274.48</v>
      </c>
      <c r="O120" s="33"/>
    </row>
    <row r="121" spans="1:19">
      <c r="A121" s="29">
        <v>119</v>
      </c>
      <c r="B121" s="30" t="s">
        <v>547</v>
      </c>
      <c r="C121" s="30">
        <v>7</v>
      </c>
      <c r="D121" s="29">
        <v>16</v>
      </c>
      <c r="E121" s="328">
        <v>42.6</v>
      </c>
      <c r="F121" s="30" t="e">
        <f>VLOOKUP(A121,#REF!,5,FALSE)</f>
        <v>#REF!</v>
      </c>
      <c r="G121" s="31">
        <v>346419</v>
      </c>
      <c r="H121" s="32">
        <v>42784</v>
      </c>
      <c r="I121" s="107">
        <v>4.91</v>
      </c>
      <c r="J121" s="107">
        <v>4.91</v>
      </c>
      <c r="K121" s="33">
        <f t="shared" si="2"/>
        <v>0</v>
      </c>
      <c r="L121" s="364"/>
      <c r="M121" s="364"/>
      <c r="N121" s="364">
        <f t="shared" si="3"/>
        <v>1220.0640000000001</v>
      </c>
      <c r="O121" s="33"/>
    </row>
    <row r="122" spans="1:19">
      <c r="A122" s="29">
        <v>120</v>
      </c>
      <c r="B122" s="30" t="s">
        <v>547</v>
      </c>
      <c r="C122" s="30">
        <v>8</v>
      </c>
      <c r="D122" s="29">
        <v>16</v>
      </c>
      <c r="E122" s="330">
        <v>62.5</v>
      </c>
      <c r="F122" s="30" t="e">
        <f>VLOOKUP(A122,#REF!,5,FALSE)</f>
        <v>#REF!</v>
      </c>
      <c r="G122" s="31">
        <v>346377</v>
      </c>
      <c r="H122" s="32">
        <v>42784</v>
      </c>
      <c r="I122" s="228">
        <v>4.7</v>
      </c>
      <c r="J122" s="107">
        <v>5.3</v>
      </c>
      <c r="K122" s="33">
        <f t="shared" si="2"/>
        <v>0.59999999999999964</v>
      </c>
      <c r="L122" s="364"/>
      <c r="M122" s="364"/>
      <c r="N122" s="364">
        <f t="shared" si="3"/>
        <v>1790</v>
      </c>
      <c r="O122" s="33"/>
    </row>
    <row r="123" spans="1:19">
      <c r="A123" s="29">
        <v>121</v>
      </c>
      <c r="B123" s="30" t="s">
        <v>547</v>
      </c>
      <c r="C123" s="30">
        <v>1</v>
      </c>
      <c r="D123" s="29">
        <v>17</v>
      </c>
      <c r="E123" s="330">
        <v>63.1</v>
      </c>
      <c r="F123" s="30" t="e">
        <f>VLOOKUP(A123,#REF!,5,FALSE)</f>
        <v>#REF!</v>
      </c>
      <c r="G123" s="31">
        <v>442455</v>
      </c>
      <c r="H123" s="32">
        <v>42784</v>
      </c>
      <c r="I123" s="228">
        <v>7.96</v>
      </c>
      <c r="J123" s="107">
        <v>8.9</v>
      </c>
      <c r="K123" s="33">
        <f t="shared" si="2"/>
        <v>0.94000000000000039</v>
      </c>
      <c r="L123" s="364"/>
      <c r="M123" s="364"/>
      <c r="N123" s="364">
        <f t="shared" si="3"/>
        <v>1807.184</v>
      </c>
      <c r="O123" s="33"/>
    </row>
    <row r="124" spans="1:19">
      <c r="A124" s="29">
        <v>122</v>
      </c>
      <c r="B124" s="30" t="s">
        <v>547</v>
      </c>
      <c r="C124" s="30">
        <v>2</v>
      </c>
      <c r="D124" s="29">
        <v>17</v>
      </c>
      <c r="E124" s="328">
        <v>41.9</v>
      </c>
      <c r="F124" s="30" t="e">
        <f>VLOOKUP(A124,#REF!,5,FALSE)</f>
        <v>#REF!</v>
      </c>
      <c r="G124" s="31">
        <v>442454</v>
      </c>
      <c r="H124" s="32">
        <v>42784</v>
      </c>
      <c r="I124" s="107">
        <v>4.03</v>
      </c>
      <c r="J124" s="107">
        <v>4.26</v>
      </c>
      <c r="K124" s="33">
        <f t="shared" si="2"/>
        <v>0.22999999999999954</v>
      </c>
      <c r="L124" s="364"/>
      <c r="M124" s="364"/>
      <c r="N124" s="364">
        <f t="shared" si="3"/>
        <v>1200.0160000000001</v>
      </c>
      <c r="O124" s="33"/>
    </row>
    <row r="125" spans="1:19">
      <c r="A125" s="29">
        <v>123</v>
      </c>
      <c r="B125" s="30" t="s">
        <v>547</v>
      </c>
      <c r="C125" s="30">
        <v>3</v>
      </c>
      <c r="D125" s="29">
        <v>17</v>
      </c>
      <c r="E125" s="328">
        <v>43.8</v>
      </c>
      <c r="F125" s="30" t="s">
        <v>371</v>
      </c>
      <c r="G125" s="31">
        <v>346384</v>
      </c>
      <c r="H125" s="32">
        <v>42784</v>
      </c>
      <c r="I125" s="107">
        <v>4.4800000000000004</v>
      </c>
      <c r="J125" s="107">
        <v>4.4800000000000004</v>
      </c>
      <c r="K125" s="33">
        <f t="shared" si="2"/>
        <v>0</v>
      </c>
      <c r="L125" s="364"/>
      <c r="M125" s="364"/>
      <c r="N125" s="364">
        <f t="shared" si="3"/>
        <v>1254.432</v>
      </c>
      <c r="O125" s="33" t="s">
        <v>391</v>
      </c>
    </row>
    <row r="126" spans="1:19">
      <c r="A126" s="29">
        <v>124</v>
      </c>
      <c r="B126" s="30" t="s">
        <v>547</v>
      </c>
      <c r="C126" s="30">
        <v>4</v>
      </c>
      <c r="D126" s="29">
        <v>17</v>
      </c>
      <c r="E126" s="328">
        <v>87.4</v>
      </c>
      <c r="F126" s="30" t="e">
        <f>VLOOKUP(A126,#REF!,5,FALSE)</f>
        <v>#REF!</v>
      </c>
      <c r="G126" s="31">
        <v>348038</v>
      </c>
      <c r="H126" s="32">
        <v>42784</v>
      </c>
      <c r="I126" s="107">
        <v>6.15</v>
      </c>
      <c r="J126" s="107">
        <v>6.42</v>
      </c>
      <c r="K126" s="33">
        <f t="shared" si="2"/>
        <v>0.26999999999999957</v>
      </c>
      <c r="L126" s="364"/>
      <c r="M126" s="364"/>
      <c r="N126" s="364">
        <f t="shared" si="3"/>
        <v>2503.1360000000004</v>
      </c>
      <c r="O126" s="33"/>
    </row>
    <row r="127" spans="1:19" s="276" customFormat="1">
      <c r="A127" s="29">
        <v>125</v>
      </c>
      <c r="B127" s="30" t="s">
        <v>547</v>
      </c>
      <c r="C127" s="30">
        <v>5</v>
      </c>
      <c r="D127" s="29">
        <v>17</v>
      </c>
      <c r="E127" s="328">
        <v>87.4</v>
      </c>
      <c r="F127" s="30" t="s">
        <v>360</v>
      </c>
      <c r="G127" s="31">
        <v>348033</v>
      </c>
      <c r="H127" s="32">
        <v>42784</v>
      </c>
      <c r="I127" s="107">
        <v>6.8</v>
      </c>
      <c r="J127" s="107">
        <v>6.8</v>
      </c>
      <c r="K127" s="33">
        <f t="shared" si="2"/>
        <v>0</v>
      </c>
      <c r="L127" s="364"/>
      <c r="M127" s="364"/>
      <c r="N127" s="364">
        <f t="shared" si="3"/>
        <v>2503.1360000000004</v>
      </c>
      <c r="O127" s="127"/>
      <c r="P127" s="24"/>
      <c r="Q127" s="24"/>
      <c r="R127" s="24"/>
      <c r="S127" s="24"/>
    </row>
    <row r="128" spans="1:19">
      <c r="A128" s="29">
        <v>126</v>
      </c>
      <c r="B128" s="30" t="s">
        <v>547</v>
      </c>
      <c r="C128" s="30">
        <v>6</v>
      </c>
      <c r="D128" s="29">
        <v>17</v>
      </c>
      <c r="E128" s="328">
        <v>44.3</v>
      </c>
      <c r="F128" s="30" t="e">
        <f>VLOOKUP(A128,#REF!,5,FALSE)</f>
        <v>#REF!</v>
      </c>
      <c r="G128" s="31">
        <v>346397</v>
      </c>
      <c r="H128" s="32">
        <v>42784</v>
      </c>
      <c r="I128" s="103">
        <v>3.4</v>
      </c>
      <c r="J128" s="103">
        <v>3.4</v>
      </c>
      <c r="K128" s="33">
        <f t="shared" ref="K128:K188" si="4">J128-I128</f>
        <v>0</v>
      </c>
      <c r="L128" s="364"/>
      <c r="M128" s="364"/>
      <c r="N128" s="364">
        <f t="shared" si="3"/>
        <v>1268.752</v>
      </c>
      <c r="O128" s="33"/>
    </row>
    <row r="129" spans="1:15">
      <c r="A129" s="29">
        <v>127</v>
      </c>
      <c r="B129" s="30" t="s">
        <v>547</v>
      </c>
      <c r="C129" s="30">
        <v>7</v>
      </c>
      <c r="D129" s="29">
        <v>17</v>
      </c>
      <c r="E129" s="328">
        <v>42.6</v>
      </c>
      <c r="F129" s="30" t="e">
        <f>VLOOKUP(A129,#REF!,5,FALSE)</f>
        <v>#REF!</v>
      </c>
      <c r="G129" s="31">
        <v>346393</v>
      </c>
      <c r="H129" s="32">
        <v>42784</v>
      </c>
      <c r="I129" s="107">
        <v>4.9000000000000004</v>
      </c>
      <c r="J129" s="107">
        <v>4.9000000000000004</v>
      </c>
      <c r="K129" s="33">
        <f t="shared" si="4"/>
        <v>0</v>
      </c>
      <c r="L129" s="364"/>
      <c r="M129" s="364"/>
      <c r="N129" s="364">
        <f t="shared" si="3"/>
        <v>1220.0640000000001</v>
      </c>
      <c r="O129" s="33"/>
    </row>
    <row r="130" spans="1:15">
      <c r="A130" s="29">
        <v>128</v>
      </c>
      <c r="B130" s="30" t="s">
        <v>547</v>
      </c>
      <c r="C130" s="30">
        <v>8</v>
      </c>
      <c r="D130" s="29">
        <v>17</v>
      </c>
      <c r="E130" s="328">
        <v>62.5</v>
      </c>
      <c r="F130" s="30" t="e">
        <f>VLOOKUP(A130,#REF!,5,FALSE)</f>
        <v>#REF!</v>
      </c>
      <c r="G130" s="31">
        <v>442497</v>
      </c>
      <c r="H130" s="32">
        <v>42784</v>
      </c>
      <c r="I130" s="103">
        <v>5</v>
      </c>
      <c r="J130" s="103">
        <v>5</v>
      </c>
      <c r="K130" s="33">
        <f t="shared" si="4"/>
        <v>0</v>
      </c>
      <c r="L130" s="364"/>
      <c r="M130" s="364"/>
      <c r="N130" s="364">
        <f t="shared" si="3"/>
        <v>1790</v>
      </c>
      <c r="O130" s="33"/>
    </row>
    <row r="131" spans="1:15">
      <c r="A131" s="29">
        <v>129</v>
      </c>
      <c r="B131" s="30" t="s">
        <v>547</v>
      </c>
      <c r="C131" s="30">
        <v>1</v>
      </c>
      <c r="D131" s="29">
        <v>18</v>
      </c>
      <c r="E131" s="327">
        <v>63</v>
      </c>
      <c r="F131" s="30" t="e">
        <f>VLOOKUP(A131,#REF!,5,FALSE)</f>
        <v>#REF!</v>
      </c>
      <c r="G131" s="31">
        <v>442395</v>
      </c>
      <c r="H131" s="32">
        <v>42784</v>
      </c>
      <c r="I131" s="107">
        <v>6.77</v>
      </c>
      <c r="J131" s="103">
        <v>6.77</v>
      </c>
      <c r="K131" s="33">
        <f t="shared" si="4"/>
        <v>0</v>
      </c>
      <c r="L131" s="364"/>
      <c r="M131" s="364"/>
      <c r="N131" s="364">
        <f t="shared" si="3"/>
        <v>1804.32</v>
      </c>
      <c r="O131" s="33"/>
    </row>
    <row r="132" spans="1:15">
      <c r="A132" s="29">
        <v>130</v>
      </c>
      <c r="B132" s="30" t="s">
        <v>547</v>
      </c>
      <c r="C132" s="30">
        <v>2</v>
      </c>
      <c r="D132" s="29">
        <v>18</v>
      </c>
      <c r="E132" s="329">
        <v>42</v>
      </c>
      <c r="F132" s="30" t="e">
        <f>VLOOKUP(A132,#REF!,5,FALSE)</f>
        <v>#REF!</v>
      </c>
      <c r="G132" s="31">
        <v>346422</v>
      </c>
      <c r="H132" s="32">
        <v>42784</v>
      </c>
      <c r="I132" s="107">
        <v>3.7</v>
      </c>
      <c r="J132" s="107">
        <v>3.85</v>
      </c>
      <c r="K132" s="33">
        <f t="shared" si="4"/>
        <v>0.14999999999999991</v>
      </c>
      <c r="L132" s="364"/>
      <c r="M132" s="364"/>
      <c r="N132" s="364">
        <f t="shared" ref="N132:N195" si="5">E132*28.64</f>
        <v>1202.8800000000001</v>
      </c>
      <c r="O132" s="33"/>
    </row>
    <row r="133" spans="1:15">
      <c r="A133" s="29">
        <v>131</v>
      </c>
      <c r="B133" s="30" t="s">
        <v>547</v>
      </c>
      <c r="C133" s="30">
        <v>3</v>
      </c>
      <c r="D133" s="29">
        <v>18</v>
      </c>
      <c r="E133" s="328">
        <v>43.5</v>
      </c>
      <c r="F133" s="30" t="e">
        <f>VLOOKUP(A133,#REF!,5,FALSE)</f>
        <v>#REF!</v>
      </c>
      <c r="G133" s="243">
        <v>346414</v>
      </c>
      <c r="H133" s="32">
        <v>42784</v>
      </c>
      <c r="I133" s="107">
        <v>4.22</v>
      </c>
      <c r="J133" s="103">
        <v>4.22</v>
      </c>
      <c r="K133" s="33">
        <f t="shared" si="4"/>
        <v>0</v>
      </c>
      <c r="L133" s="364"/>
      <c r="M133" s="364"/>
      <c r="N133" s="364">
        <f t="shared" si="5"/>
        <v>1245.8399999999999</v>
      </c>
      <c r="O133" s="33"/>
    </row>
    <row r="134" spans="1:15">
      <c r="A134" s="29">
        <v>132</v>
      </c>
      <c r="B134" s="30" t="s">
        <v>547</v>
      </c>
      <c r="C134" s="30">
        <v>4</v>
      </c>
      <c r="D134" s="29">
        <v>18</v>
      </c>
      <c r="E134" s="328">
        <v>87.5</v>
      </c>
      <c r="F134" s="30" t="e">
        <f>VLOOKUP(A134,#REF!,5,FALSE)</f>
        <v>#REF!</v>
      </c>
      <c r="G134" s="243">
        <v>346423</v>
      </c>
      <c r="H134" s="32">
        <v>42784</v>
      </c>
      <c r="I134" s="107">
        <v>10.866</v>
      </c>
      <c r="J134" s="103">
        <v>10.866</v>
      </c>
      <c r="K134" s="33">
        <f t="shared" si="4"/>
        <v>0</v>
      </c>
      <c r="L134" s="364"/>
      <c r="M134" s="364"/>
      <c r="N134" s="364">
        <f t="shared" si="5"/>
        <v>2506</v>
      </c>
      <c r="O134" s="33"/>
    </row>
    <row r="135" spans="1:15">
      <c r="A135" s="29">
        <v>133</v>
      </c>
      <c r="B135" s="30" t="s">
        <v>547</v>
      </c>
      <c r="C135" s="30">
        <v>5</v>
      </c>
      <c r="D135" s="29">
        <v>18</v>
      </c>
      <c r="E135" s="328">
        <v>87.2</v>
      </c>
      <c r="F135" s="30" t="e">
        <f>VLOOKUP(A135,#REF!,5,FALSE)</f>
        <v>#REF!</v>
      </c>
      <c r="G135" s="243">
        <v>346420</v>
      </c>
      <c r="H135" s="32">
        <v>42784</v>
      </c>
      <c r="I135" s="103">
        <v>6.67</v>
      </c>
      <c r="J135" s="103">
        <v>6.67</v>
      </c>
      <c r="K135" s="33">
        <f t="shared" si="4"/>
        <v>0</v>
      </c>
      <c r="L135" s="364"/>
      <c r="M135" s="364"/>
      <c r="N135" s="364">
        <f t="shared" si="5"/>
        <v>2497.4080000000004</v>
      </c>
      <c r="O135" s="33"/>
    </row>
    <row r="136" spans="1:15">
      <c r="A136" s="29">
        <v>134</v>
      </c>
      <c r="B136" s="30" t="s">
        <v>547</v>
      </c>
      <c r="C136" s="30">
        <v>6</v>
      </c>
      <c r="D136" s="29">
        <v>18</v>
      </c>
      <c r="E136" s="328">
        <v>44.2</v>
      </c>
      <c r="F136" s="30" t="e">
        <f>VLOOKUP(A136,#REF!,5,FALSE)</f>
        <v>#REF!</v>
      </c>
      <c r="G136" s="243">
        <v>346418</v>
      </c>
      <c r="H136" s="32">
        <v>42784</v>
      </c>
      <c r="I136" s="103">
        <v>2.4300000000000002</v>
      </c>
      <c r="J136" s="103">
        <v>6.67</v>
      </c>
      <c r="K136" s="33">
        <f t="shared" si="4"/>
        <v>4.24</v>
      </c>
      <c r="L136" s="364"/>
      <c r="M136" s="364"/>
      <c r="N136" s="364">
        <f t="shared" si="5"/>
        <v>1265.8880000000001</v>
      </c>
      <c r="O136" s="33"/>
    </row>
    <row r="137" spans="1:15">
      <c r="A137" s="29">
        <v>135</v>
      </c>
      <c r="B137" s="30" t="s">
        <v>547</v>
      </c>
      <c r="C137" s="30">
        <v>7</v>
      </c>
      <c r="D137" s="29">
        <v>18</v>
      </c>
      <c r="E137" s="328">
        <v>42.3</v>
      </c>
      <c r="F137" s="30" t="e">
        <f>VLOOKUP(A137,#REF!,5,FALSE)</f>
        <v>#REF!</v>
      </c>
      <c r="G137" s="31">
        <v>712751</v>
      </c>
      <c r="H137" s="32">
        <v>42784</v>
      </c>
      <c r="I137" s="364">
        <v>0</v>
      </c>
      <c r="J137" s="364">
        <v>0.107</v>
      </c>
      <c r="K137" s="33">
        <f t="shared" si="4"/>
        <v>0.107</v>
      </c>
      <c r="L137" s="364"/>
      <c r="M137" s="364"/>
      <c r="N137" s="364">
        <f t="shared" si="5"/>
        <v>1211.472</v>
      </c>
      <c r="O137" s="33" t="s">
        <v>342</v>
      </c>
    </row>
    <row r="138" spans="1:15">
      <c r="A138" s="29">
        <v>136</v>
      </c>
      <c r="B138" s="30" t="s">
        <v>547</v>
      </c>
      <c r="C138" s="30">
        <v>8</v>
      </c>
      <c r="D138" s="29">
        <v>18</v>
      </c>
      <c r="E138" s="328">
        <v>62.5</v>
      </c>
      <c r="F138" s="30" t="e">
        <f>VLOOKUP(A138,#REF!,5,FALSE)</f>
        <v>#REF!</v>
      </c>
      <c r="G138" s="137">
        <v>439866</v>
      </c>
      <c r="H138" s="32">
        <v>42784</v>
      </c>
      <c r="I138" s="107">
        <v>4.5403000000000002</v>
      </c>
      <c r="J138" s="228">
        <v>4.5403000000000002</v>
      </c>
      <c r="K138" s="33">
        <f t="shared" si="4"/>
        <v>0</v>
      </c>
      <c r="L138" s="364"/>
      <c r="M138" s="364"/>
      <c r="N138" s="364">
        <f t="shared" si="5"/>
        <v>1790</v>
      </c>
      <c r="O138" s="33" t="s">
        <v>400</v>
      </c>
    </row>
    <row r="139" spans="1:15">
      <c r="A139" s="29">
        <v>137</v>
      </c>
      <c r="B139" s="30" t="s">
        <v>547</v>
      </c>
      <c r="C139" s="30">
        <v>1</v>
      </c>
      <c r="D139" s="29">
        <v>19</v>
      </c>
      <c r="E139" s="329">
        <v>63</v>
      </c>
      <c r="F139" s="30" t="e">
        <f>VLOOKUP(A139,#REF!,5,FALSE)</f>
        <v>#REF!</v>
      </c>
      <c r="G139" s="31">
        <v>442416</v>
      </c>
      <c r="H139" s="32">
        <v>42784</v>
      </c>
      <c r="I139" s="107">
        <v>6.08</v>
      </c>
      <c r="J139" s="107">
        <v>6.2850000000000001</v>
      </c>
      <c r="K139" s="33">
        <f t="shared" si="4"/>
        <v>0.20500000000000007</v>
      </c>
      <c r="L139" s="364"/>
      <c r="M139" s="364"/>
      <c r="N139" s="364">
        <f t="shared" si="5"/>
        <v>1804.32</v>
      </c>
      <c r="O139" s="33"/>
    </row>
    <row r="140" spans="1:15">
      <c r="A140" s="29">
        <v>138</v>
      </c>
      <c r="B140" s="30" t="s">
        <v>547</v>
      </c>
      <c r="C140" s="30">
        <v>2</v>
      </c>
      <c r="D140" s="29">
        <v>19</v>
      </c>
      <c r="E140" s="328">
        <v>42.1</v>
      </c>
      <c r="F140" s="30" t="e">
        <f>VLOOKUP(A140,#REF!,5,FALSE)</f>
        <v>#REF!</v>
      </c>
      <c r="G140" s="31">
        <v>439852</v>
      </c>
      <c r="H140" s="32">
        <v>42776</v>
      </c>
      <c r="I140" s="107">
        <v>3.44</v>
      </c>
      <c r="J140" s="107">
        <v>3.44</v>
      </c>
      <c r="K140" s="33">
        <f t="shared" si="4"/>
        <v>0</v>
      </c>
      <c r="L140" s="364"/>
      <c r="M140" s="364"/>
      <c r="N140" s="364">
        <f t="shared" si="5"/>
        <v>1205.7440000000001</v>
      </c>
      <c r="O140" s="33"/>
    </row>
    <row r="141" spans="1:15">
      <c r="A141" s="29">
        <v>139</v>
      </c>
      <c r="B141" s="30" t="s">
        <v>547</v>
      </c>
      <c r="C141" s="30">
        <v>3</v>
      </c>
      <c r="D141" s="29">
        <v>19</v>
      </c>
      <c r="E141" s="328">
        <v>43.8</v>
      </c>
      <c r="F141" s="30" t="s">
        <v>372</v>
      </c>
      <c r="G141" s="31">
        <v>439790</v>
      </c>
      <c r="H141" s="32">
        <v>42776</v>
      </c>
      <c r="I141" s="107">
        <v>4.3899999999999997</v>
      </c>
      <c r="J141" s="107">
        <v>4.5</v>
      </c>
      <c r="K141" s="33">
        <f t="shared" si="4"/>
        <v>0.11000000000000032</v>
      </c>
      <c r="L141" s="364"/>
      <c r="M141" s="364"/>
      <c r="N141" s="364">
        <f t="shared" si="5"/>
        <v>1254.432</v>
      </c>
      <c r="O141" s="33" t="s">
        <v>377</v>
      </c>
    </row>
    <row r="142" spans="1:15">
      <c r="A142" s="29">
        <v>140</v>
      </c>
      <c r="B142" s="30" t="s">
        <v>547</v>
      </c>
      <c r="C142" s="30">
        <v>4</v>
      </c>
      <c r="D142" s="29">
        <v>19</v>
      </c>
      <c r="E142" s="330">
        <v>87.7</v>
      </c>
      <c r="F142" s="30" t="e">
        <f>VLOOKUP(A142,#REF!,5,FALSE)</f>
        <v>#REF!</v>
      </c>
      <c r="G142" s="31">
        <v>439784</v>
      </c>
      <c r="H142" s="32">
        <v>42776</v>
      </c>
      <c r="I142" s="33">
        <v>7.88</v>
      </c>
      <c r="J142" s="33">
        <v>8.1999999999999993</v>
      </c>
      <c r="K142" s="33">
        <f t="shared" si="4"/>
        <v>0.3199999999999994</v>
      </c>
      <c r="L142" s="364"/>
      <c r="M142" s="364"/>
      <c r="N142" s="364">
        <f t="shared" si="5"/>
        <v>2511.7280000000001</v>
      </c>
      <c r="O142" s="33"/>
    </row>
    <row r="143" spans="1:15">
      <c r="A143" s="29">
        <v>141</v>
      </c>
      <c r="B143" s="30" t="s">
        <v>547</v>
      </c>
      <c r="C143" s="30">
        <v>5</v>
      </c>
      <c r="D143" s="29">
        <v>19</v>
      </c>
      <c r="E143" s="328">
        <v>87.8</v>
      </c>
      <c r="F143" s="30" t="e">
        <f>VLOOKUP(A143,#REF!,5,FALSE)</f>
        <v>#REF!</v>
      </c>
      <c r="G143" s="243">
        <v>439788</v>
      </c>
      <c r="H143" s="32">
        <v>42776</v>
      </c>
      <c r="I143" s="33">
        <v>6.78</v>
      </c>
      <c r="J143" s="33">
        <v>6.98</v>
      </c>
      <c r="K143" s="33">
        <f t="shared" si="4"/>
        <v>0.20000000000000018</v>
      </c>
      <c r="L143" s="364"/>
      <c r="M143" s="364"/>
      <c r="N143" s="364">
        <f t="shared" si="5"/>
        <v>2514.5920000000001</v>
      </c>
      <c r="O143" s="33"/>
    </row>
    <row r="144" spans="1:15">
      <c r="A144" s="351">
        <v>142</v>
      </c>
      <c r="B144" s="352" t="s">
        <v>547</v>
      </c>
      <c r="C144" s="352">
        <v>6</v>
      </c>
      <c r="D144" s="351">
        <v>19</v>
      </c>
      <c r="E144" s="358">
        <v>43.9</v>
      </c>
      <c r="F144" s="352" t="e">
        <f>#REF!</f>
        <v>#REF!</v>
      </c>
      <c r="G144" s="354">
        <v>442400</v>
      </c>
      <c r="H144" s="355">
        <v>42783</v>
      </c>
      <c r="I144" s="356">
        <v>4.7</v>
      </c>
      <c r="J144" s="356">
        <v>5.0999999999999996</v>
      </c>
      <c r="K144" s="356">
        <f t="shared" si="4"/>
        <v>0.39999999999999947</v>
      </c>
      <c r="L144" s="364"/>
      <c r="M144" s="364"/>
      <c r="N144" s="364">
        <f t="shared" si="5"/>
        <v>1257.296</v>
      </c>
      <c r="O144" s="343">
        <v>43199</v>
      </c>
    </row>
    <row r="145" spans="1:15">
      <c r="A145" s="29">
        <v>143</v>
      </c>
      <c r="B145" s="30" t="s">
        <v>547</v>
      </c>
      <c r="C145" s="30">
        <v>7</v>
      </c>
      <c r="D145" s="29">
        <v>19</v>
      </c>
      <c r="E145" s="328">
        <v>42.2</v>
      </c>
      <c r="F145" s="30" t="e">
        <f>VLOOKUP(A145,#REF!,5,FALSE)</f>
        <v>#REF!</v>
      </c>
      <c r="G145" s="31">
        <v>439783</v>
      </c>
      <c r="H145" s="32">
        <v>42776</v>
      </c>
      <c r="I145" s="107">
        <v>4.6100000000000003</v>
      </c>
      <c r="J145" s="107">
        <v>4.7</v>
      </c>
      <c r="K145" s="33">
        <f t="shared" si="4"/>
        <v>8.9999999999999858E-2</v>
      </c>
      <c r="L145" s="364"/>
      <c r="M145" s="364"/>
      <c r="N145" s="364">
        <f t="shared" si="5"/>
        <v>1208.6080000000002</v>
      </c>
      <c r="O145" s="33"/>
    </row>
    <row r="146" spans="1:15">
      <c r="A146" s="29">
        <v>144</v>
      </c>
      <c r="B146" s="30" t="s">
        <v>547</v>
      </c>
      <c r="C146" s="30">
        <v>8</v>
      </c>
      <c r="D146" s="29">
        <v>19</v>
      </c>
      <c r="E146" s="328">
        <v>62.4</v>
      </c>
      <c r="F146" s="30" t="e">
        <f>VLOOKUP(A146,#REF!,5,FALSE)</f>
        <v>#REF!</v>
      </c>
      <c r="G146" s="31">
        <v>439859</v>
      </c>
      <c r="H146" s="32">
        <v>42776</v>
      </c>
      <c r="I146" s="107">
        <v>6.67</v>
      </c>
      <c r="J146" s="103">
        <v>6.67</v>
      </c>
      <c r="K146" s="33">
        <f t="shared" si="4"/>
        <v>0</v>
      </c>
      <c r="L146" s="364"/>
      <c r="M146" s="364"/>
      <c r="N146" s="364">
        <f t="shared" si="5"/>
        <v>1787.136</v>
      </c>
      <c r="O146" s="33"/>
    </row>
    <row r="147" spans="1:15">
      <c r="A147" s="231">
        <v>145</v>
      </c>
      <c r="B147" s="30" t="s">
        <v>547</v>
      </c>
      <c r="C147" s="30">
        <v>1</v>
      </c>
      <c r="D147" s="29">
        <v>20</v>
      </c>
      <c r="E147" s="328">
        <v>63.3</v>
      </c>
      <c r="F147" s="230" t="s">
        <v>373</v>
      </c>
      <c r="G147" s="31">
        <v>348074</v>
      </c>
      <c r="H147" s="32">
        <v>42804</v>
      </c>
      <c r="I147" s="103">
        <v>6.1</v>
      </c>
      <c r="J147" s="103">
        <v>6.1</v>
      </c>
      <c r="K147" s="33">
        <f t="shared" si="4"/>
        <v>0</v>
      </c>
      <c r="L147" s="364"/>
      <c r="M147" s="364"/>
      <c r="N147" s="364">
        <f t="shared" si="5"/>
        <v>1812.912</v>
      </c>
      <c r="O147" s="33"/>
    </row>
    <row r="148" spans="1:15">
      <c r="A148" s="29">
        <v>146</v>
      </c>
      <c r="B148" s="30" t="s">
        <v>547</v>
      </c>
      <c r="C148" s="30">
        <v>2</v>
      </c>
      <c r="D148" s="29">
        <v>20</v>
      </c>
      <c r="E148" s="328">
        <v>41.8</v>
      </c>
      <c r="F148" s="30" t="e">
        <f>VLOOKUP(A148,#REF!,5,FALSE)</f>
        <v>#REF!</v>
      </c>
      <c r="G148" s="31">
        <v>348076</v>
      </c>
      <c r="H148" s="32">
        <v>42804</v>
      </c>
      <c r="I148" s="107">
        <v>3.86</v>
      </c>
      <c r="J148" s="103">
        <v>3.86</v>
      </c>
      <c r="K148" s="33">
        <f t="shared" si="4"/>
        <v>0</v>
      </c>
      <c r="L148" s="364"/>
      <c r="M148" s="364"/>
      <c r="N148" s="364">
        <f t="shared" si="5"/>
        <v>1197.152</v>
      </c>
      <c r="O148" s="33"/>
    </row>
    <row r="149" spans="1:15">
      <c r="A149" s="29">
        <v>147</v>
      </c>
      <c r="B149" s="30" t="s">
        <v>547</v>
      </c>
      <c r="C149" s="30">
        <v>3</v>
      </c>
      <c r="D149" s="29">
        <v>20</v>
      </c>
      <c r="E149" s="328">
        <v>44.1</v>
      </c>
      <c r="F149" s="30" t="e">
        <f>VLOOKUP(A149,#REF!,5,FALSE)</f>
        <v>#REF!</v>
      </c>
      <c r="G149" s="31">
        <v>348081</v>
      </c>
      <c r="H149" s="32">
        <v>42804</v>
      </c>
      <c r="I149" s="308">
        <v>4.92</v>
      </c>
      <c r="J149" s="308">
        <v>4.92</v>
      </c>
      <c r="K149" s="33">
        <f t="shared" si="4"/>
        <v>0</v>
      </c>
      <c r="L149" s="364"/>
      <c r="M149" s="364"/>
      <c r="N149" s="364">
        <f t="shared" si="5"/>
        <v>1263.0240000000001</v>
      </c>
      <c r="O149" s="33"/>
    </row>
    <row r="150" spans="1:15">
      <c r="A150" s="29">
        <v>148</v>
      </c>
      <c r="B150" s="30" t="s">
        <v>547</v>
      </c>
      <c r="C150" s="30">
        <v>4</v>
      </c>
      <c r="D150" s="29">
        <v>20</v>
      </c>
      <c r="E150" s="328">
        <v>87.7</v>
      </c>
      <c r="F150" s="30" t="e">
        <f>VLOOKUP(A150,#REF!,5,FALSE)</f>
        <v>#REF!</v>
      </c>
      <c r="G150" s="31">
        <v>348079</v>
      </c>
      <c r="H150" s="32">
        <v>42804</v>
      </c>
      <c r="I150" s="103">
        <v>3.2</v>
      </c>
      <c r="J150" s="103">
        <v>3.2</v>
      </c>
      <c r="K150" s="33">
        <f t="shared" si="4"/>
        <v>0</v>
      </c>
      <c r="L150" s="364"/>
      <c r="M150" s="364"/>
      <c r="N150" s="364">
        <f t="shared" si="5"/>
        <v>2511.7280000000001</v>
      </c>
      <c r="O150" s="33"/>
    </row>
    <row r="151" spans="1:15">
      <c r="A151" s="29">
        <v>149</v>
      </c>
      <c r="B151" s="30" t="s">
        <v>547</v>
      </c>
      <c r="C151" s="30">
        <v>5</v>
      </c>
      <c r="D151" s="29">
        <v>20</v>
      </c>
      <c r="E151" s="328">
        <v>87.9</v>
      </c>
      <c r="F151" s="30" t="e">
        <f>VLOOKUP(A151,#REF!,5,FALSE)</f>
        <v>#REF!</v>
      </c>
      <c r="G151" s="31">
        <v>346356</v>
      </c>
      <c r="H151" s="32">
        <v>42793</v>
      </c>
      <c r="I151" s="33">
        <v>8.34</v>
      </c>
      <c r="J151" s="33">
        <v>8.57</v>
      </c>
      <c r="K151" s="33">
        <f t="shared" si="4"/>
        <v>0.23000000000000043</v>
      </c>
      <c r="L151" s="364"/>
      <c r="M151" s="364"/>
      <c r="N151" s="364">
        <f t="shared" si="5"/>
        <v>2517.4560000000001</v>
      </c>
      <c r="O151" s="33"/>
    </row>
    <row r="152" spans="1:15">
      <c r="A152" s="351">
        <v>150</v>
      </c>
      <c r="B152" s="352" t="s">
        <v>418</v>
      </c>
      <c r="C152" s="352">
        <v>6</v>
      </c>
      <c r="D152" s="351">
        <v>20</v>
      </c>
      <c r="E152" s="358">
        <v>44</v>
      </c>
      <c r="F152" s="352" t="e">
        <f>#REF!</f>
        <v>#REF!</v>
      </c>
      <c r="G152" s="354">
        <v>346358</v>
      </c>
      <c r="H152" s="355">
        <v>42793</v>
      </c>
      <c r="I152" s="356">
        <v>4.5999999999999996</v>
      </c>
      <c r="J152" s="103">
        <v>4.5999999999999996</v>
      </c>
      <c r="K152" s="356">
        <f t="shared" si="4"/>
        <v>0</v>
      </c>
      <c r="L152" s="364"/>
      <c r="M152" s="364"/>
      <c r="N152" s="364">
        <f t="shared" si="5"/>
        <v>1260.1600000000001</v>
      </c>
      <c r="O152" s="348">
        <v>43213</v>
      </c>
    </row>
    <row r="153" spans="1:15">
      <c r="A153" s="29">
        <v>151</v>
      </c>
      <c r="B153" s="30" t="s">
        <v>547</v>
      </c>
      <c r="C153" s="30">
        <v>7</v>
      </c>
      <c r="D153" s="29">
        <v>20</v>
      </c>
      <c r="E153" s="328">
        <v>42.2</v>
      </c>
      <c r="F153" s="30" t="e">
        <f>VLOOKUP(A153,#REF!,5,FALSE)</f>
        <v>#REF!</v>
      </c>
      <c r="G153" s="31">
        <v>346369</v>
      </c>
      <c r="H153" s="32">
        <v>42793</v>
      </c>
      <c r="I153" s="107">
        <v>5.5</v>
      </c>
      <c r="J153" s="107">
        <v>6</v>
      </c>
      <c r="K153" s="33">
        <f t="shared" si="4"/>
        <v>0.5</v>
      </c>
      <c r="L153" s="364"/>
      <c r="M153" s="364"/>
      <c r="N153" s="364">
        <f t="shared" si="5"/>
        <v>1208.6080000000002</v>
      </c>
      <c r="O153" s="33"/>
    </row>
    <row r="154" spans="1:15">
      <c r="A154" s="29">
        <v>152</v>
      </c>
      <c r="B154" s="30" t="s">
        <v>547</v>
      </c>
      <c r="C154" s="30">
        <v>8</v>
      </c>
      <c r="D154" s="29">
        <v>20</v>
      </c>
      <c r="E154" s="330">
        <v>62.7</v>
      </c>
      <c r="F154" s="30" t="e">
        <f>VLOOKUP(A154,#REF!,5,FALSE)</f>
        <v>#REF!</v>
      </c>
      <c r="G154" s="31">
        <v>346366</v>
      </c>
      <c r="H154" s="32">
        <v>42793</v>
      </c>
      <c r="I154" s="103">
        <v>6.93</v>
      </c>
      <c r="J154" s="107">
        <v>10</v>
      </c>
      <c r="K154" s="33">
        <f t="shared" si="4"/>
        <v>3.0700000000000003</v>
      </c>
      <c r="L154" s="364"/>
      <c r="M154" s="364"/>
      <c r="N154" s="364">
        <f t="shared" si="5"/>
        <v>1795.7280000000001</v>
      </c>
      <c r="O154" s="33"/>
    </row>
    <row r="155" spans="1:15">
      <c r="A155" s="29">
        <v>153</v>
      </c>
      <c r="B155" s="30" t="s">
        <v>547</v>
      </c>
      <c r="C155" s="30">
        <v>1</v>
      </c>
      <c r="D155" s="29">
        <v>21</v>
      </c>
      <c r="E155" s="328">
        <v>63.2</v>
      </c>
      <c r="F155" s="30" t="e">
        <f>VLOOKUP(A155,#REF!,5,FALSE)</f>
        <v>#REF!</v>
      </c>
      <c r="G155" s="31">
        <v>346368</v>
      </c>
      <c r="H155" s="32">
        <v>42793</v>
      </c>
      <c r="I155" s="107">
        <v>7.8</v>
      </c>
      <c r="J155" s="103">
        <v>7.8</v>
      </c>
      <c r="K155" s="33">
        <f t="shared" si="4"/>
        <v>0</v>
      </c>
      <c r="L155" s="364"/>
      <c r="M155" s="364"/>
      <c r="N155" s="364">
        <f t="shared" si="5"/>
        <v>1810.0480000000002</v>
      </c>
      <c r="O155" s="33"/>
    </row>
    <row r="156" spans="1:15">
      <c r="A156" s="351">
        <v>154</v>
      </c>
      <c r="B156" s="352" t="s">
        <v>547</v>
      </c>
      <c r="C156" s="352">
        <v>2</v>
      </c>
      <c r="D156" s="351">
        <v>21</v>
      </c>
      <c r="E156" s="358">
        <v>41.9</v>
      </c>
      <c r="F156" s="352" t="s">
        <v>416</v>
      </c>
      <c r="G156" s="354">
        <v>346361</v>
      </c>
      <c r="H156" s="355">
        <v>42792</v>
      </c>
      <c r="I156" s="356">
        <v>1.6</v>
      </c>
      <c r="J156" s="356">
        <v>1.95</v>
      </c>
      <c r="K156" s="356">
        <f t="shared" si="4"/>
        <v>0.34999999999999987</v>
      </c>
      <c r="L156" s="364"/>
      <c r="M156" s="364"/>
      <c r="N156" s="364">
        <f t="shared" si="5"/>
        <v>1200.0160000000001</v>
      </c>
      <c r="O156" s="343">
        <v>43208</v>
      </c>
    </row>
    <row r="157" spans="1:15">
      <c r="A157" s="29">
        <v>155</v>
      </c>
      <c r="B157" s="30" t="s">
        <v>547</v>
      </c>
      <c r="C157" s="30">
        <v>3</v>
      </c>
      <c r="D157" s="29">
        <v>21</v>
      </c>
      <c r="E157" s="328">
        <v>43.8</v>
      </c>
      <c r="F157" s="30" t="e">
        <f>VLOOKUP(A157,#REF!,5,FALSE)</f>
        <v>#REF!</v>
      </c>
      <c r="G157" s="31">
        <v>346367</v>
      </c>
      <c r="H157" s="32">
        <v>42793</v>
      </c>
      <c r="I157" s="107">
        <v>3.91</v>
      </c>
      <c r="J157" s="103">
        <v>3.91</v>
      </c>
      <c r="K157" s="33">
        <f t="shared" si="4"/>
        <v>0</v>
      </c>
      <c r="L157" s="364"/>
      <c r="M157" s="364"/>
      <c r="N157" s="364">
        <f t="shared" si="5"/>
        <v>1254.432</v>
      </c>
      <c r="O157" s="33"/>
    </row>
    <row r="158" spans="1:15">
      <c r="A158" s="29">
        <v>156</v>
      </c>
      <c r="B158" s="30" t="s">
        <v>547</v>
      </c>
      <c r="C158" s="30">
        <v>4</v>
      </c>
      <c r="D158" s="29">
        <v>21</v>
      </c>
      <c r="E158" s="330">
        <v>87.8</v>
      </c>
      <c r="F158" s="30" t="e">
        <f>VLOOKUP(A158,#REF!,5,FALSE)</f>
        <v>#REF!</v>
      </c>
      <c r="G158" s="31">
        <v>346357</v>
      </c>
      <c r="H158" s="32">
        <v>42793</v>
      </c>
      <c r="I158" s="33">
        <v>11.5</v>
      </c>
      <c r="J158" s="33">
        <v>12.2</v>
      </c>
      <c r="K158" s="33">
        <f t="shared" si="4"/>
        <v>0.69999999999999929</v>
      </c>
      <c r="L158" s="364"/>
      <c r="M158" s="364"/>
      <c r="N158" s="364">
        <f t="shared" si="5"/>
        <v>2514.5920000000001</v>
      </c>
      <c r="O158" s="33"/>
    </row>
    <row r="159" spans="1:15">
      <c r="A159" s="29">
        <v>157</v>
      </c>
      <c r="B159" s="30" t="s">
        <v>547</v>
      </c>
      <c r="C159" s="30">
        <v>5</v>
      </c>
      <c r="D159" s="29">
        <v>21</v>
      </c>
      <c r="E159" s="328">
        <v>87.6</v>
      </c>
      <c r="F159" s="30" t="e">
        <f>VLOOKUP(A159,#REF!,5,FALSE)</f>
        <v>#REF!</v>
      </c>
      <c r="G159" s="31">
        <v>348045</v>
      </c>
      <c r="H159" s="32">
        <v>42804</v>
      </c>
      <c r="I159" s="103">
        <v>2.5</v>
      </c>
      <c r="J159" s="107">
        <v>3.38</v>
      </c>
      <c r="K159" s="33">
        <f t="shared" si="4"/>
        <v>0.87999999999999989</v>
      </c>
      <c r="L159" s="364"/>
      <c r="M159" s="364"/>
      <c r="N159" s="364">
        <f t="shared" si="5"/>
        <v>2508.864</v>
      </c>
      <c r="O159" s="33" t="s">
        <v>395</v>
      </c>
    </row>
    <row r="160" spans="1:15">
      <c r="A160" s="29">
        <v>158</v>
      </c>
      <c r="B160" s="30" t="s">
        <v>547</v>
      </c>
      <c r="C160" s="30">
        <v>6</v>
      </c>
      <c r="D160" s="29">
        <v>21</v>
      </c>
      <c r="E160" s="329">
        <v>44</v>
      </c>
      <c r="F160" s="30" t="e">
        <f>VLOOKUP(A160,#REF!,5,FALSE)</f>
        <v>#REF!</v>
      </c>
      <c r="G160" s="31">
        <v>348055</v>
      </c>
      <c r="H160" s="32">
        <v>42804</v>
      </c>
      <c r="I160" s="107">
        <v>1.8</v>
      </c>
      <c r="J160" s="107">
        <v>1.9</v>
      </c>
      <c r="K160" s="33">
        <f t="shared" si="4"/>
        <v>9.9999999999999867E-2</v>
      </c>
      <c r="L160" s="364"/>
      <c r="M160" s="364"/>
      <c r="N160" s="364">
        <f t="shared" si="5"/>
        <v>1260.1600000000001</v>
      </c>
      <c r="O160" s="33" t="s">
        <v>401</v>
      </c>
    </row>
    <row r="161" spans="1:15">
      <c r="A161" s="29">
        <v>159</v>
      </c>
      <c r="B161" s="30" t="s">
        <v>547</v>
      </c>
      <c r="C161" s="30">
        <v>7</v>
      </c>
      <c r="D161" s="29">
        <v>21</v>
      </c>
      <c r="E161" s="328">
        <v>42.1</v>
      </c>
      <c r="F161" s="30" t="e">
        <f>VLOOKUP(A161,#REF!,5,FALSE)</f>
        <v>#REF!</v>
      </c>
      <c r="G161" s="31">
        <v>346363</v>
      </c>
      <c r="H161" s="32">
        <v>42793</v>
      </c>
      <c r="I161" s="107">
        <v>3.93</v>
      </c>
      <c r="J161" s="103">
        <v>3.93</v>
      </c>
      <c r="K161" s="33">
        <f t="shared" si="4"/>
        <v>0</v>
      </c>
      <c r="L161" s="364"/>
      <c r="M161" s="364"/>
      <c r="N161" s="364">
        <f t="shared" si="5"/>
        <v>1205.7440000000001</v>
      </c>
      <c r="O161" s="33"/>
    </row>
    <row r="162" spans="1:15">
      <c r="A162" s="29">
        <v>160</v>
      </c>
      <c r="B162" s="30" t="s">
        <v>547</v>
      </c>
      <c r="C162" s="30">
        <v>8</v>
      </c>
      <c r="D162" s="29">
        <v>21</v>
      </c>
      <c r="E162" s="328">
        <v>62.8</v>
      </c>
      <c r="F162" s="30" t="e">
        <f>VLOOKUP(A162,#REF!,5,FALSE)</f>
        <v>#REF!</v>
      </c>
      <c r="G162" s="31">
        <v>346359</v>
      </c>
      <c r="H162" s="32">
        <v>42793</v>
      </c>
      <c r="I162" s="33">
        <v>7.7</v>
      </c>
      <c r="J162" s="33">
        <v>8.1999999999999993</v>
      </c>
      <c r="K162" s="33">
        <f t="shared" si="4"/>
        <v>0.49999999999999911</v>
      </c>
      <c r="L162" s="364"/>
      <c r="M162" s="364"/>
      <c r="N162" s="364">
        <f t="shared" si="5"/>
        <v>1798.5919999999999</v>
      </c>
      <c r="O162" s="33"/>
    </row>
    <row r="163" spans="1:15">
      <c r="A163" s="29">
        <v>161</v>
      </c>
      <c r="B163" s="30" t="s">
        <v>547</v>
      </c>
      <c r="C163" s="30">
        <v>1</v>
      </c>
      <c r="D163" s="29">
        <v>22</v>
      </c>
      <c r="E163" s="327">
        <v>63</v>
      </c>
      <c r="F163" s="30" t="e">
        <f>VLOOKUP(A163,#REF!,5,FALSE)</f>
        <v>#REF!</v>
      </c>
      <c r="G163" s="31">
        <v>348077</v>
      </c>
      <c r="H163" s="32">
        <v>42804</v>
      </c>
      <c r="I163" s="103">
        <v>1.25</v>
      </c>
      <c r="J163" s="107">
        <v>1.75</v>
      </c>
      <c r="K163" s="33">
        <f t="shared" si="4"/>
        <v>0.5</v>
      </c>
      <c r="L163" s="364"/>
      <c r="M163" s="364"/>
      <c r="N163" s="364">
        <f t="shared" si="5"/>
        <v>1804.32</v>
      </c>
      <c r="O163" s="33"/>
    </row>
    <row r="164" spans="1:15">
      <c r="A164" s="29">
        <v>162</v>
      </c>
      <c r="B164" s="30" t="s">
        <v>547</v>
      </c>
      <c r="C164" s="30">
        <v>2</v>
      </c>
      <c r="D164" s="29">
        <v>22</v>
      </c>
      <c r="E164" s="328">
        <v>41.9</v>
      </c>
      <c r="F164" s="30" t="e">
        <f>VLOOKUP(A164,#REF!,5,FALSE)</f>
        <v>#REF!</v>
      </c>
      <c r="G164" s="31">
        <v>346424</v>
      </c>
      <c r="H164" s="32">
        <v>42784</v>
      </c>
      <c r="I164" s="107">
        <v>3.8</v>
      </c>
      <c r="J164" s="103">
        <v>3.8</v>
      </c>
      <c r="K164" s="33">
        <f t="shared" si="4"/>
        <v>0</v>
      </c>
      <c r="L164" s="364"/>
      <c r="M164" s="364"/>
      <c r="N164" s="364">
        <f t="shared" si="5"/>
        <v>1200.0160000000001</v>
      </c>
      <c r="O164" s="33"/>
    </row>
    <row r="165" spans="1:15">
      <c r="A165" s="29">
        <v>163</v>
      </c>
      <c r="B165" s="30" t="s">
        <v>547</v>
      </c>
      <c r="C165" s="30">
        <v>3</v>
      </c>
      <c r="D165" s="29">
        <v>22</v>
      </c>
      <c r="E165" s="328">
        <v>43.7</v>
      </c>
      <c r="F165" s="30" t="e">
        <f>VLOOKUP(A165,#REF!,5,FALSE)</f>
        <v>#REF!</v>
      </c>
      <c r="G165" s="243">
        <v>348084</v>
      </c>
      <c r="H165" s="32">
        <v>42804</v>
      </c>
      <c r="I165" s="33">
        <v>2</v>
      </c>
      <c r="J165" s="33">
        <v>2.1</v>
      </c>
      <c r="K165" s="33">
        <f t="shared" si="4"/>
        <v>0.10000000000000009</v>
      </c>
      <c r="L165" s="364"/>
      <c r="M165" s="364"/>
      <c r="N165" s="364">
        <f t="shared" si="5"/>
        <v>1251.5680000000002</v>
      </c>
      <c r="O165" s="33"/>
    </row>
    <row r="166" spans="1:15">
      <c r="A166" s="29">
        <v>164</v>
      </c>
      <c r="B166" s="30" t="s">
        <v>547</v>
      </c>
      <c r="C166" s="30">
        <v>4</v>
      </c>
      <c r="D166" s="29">
        <v>22</v>
      </c>
      <c r="E166" s="328">
        <v>87.5</v>
      </c>
      <c r="F166" s="30" t="e">
        <f>VLOOKUP(A166,#REF!,5,FALSE)</f>
        <v>#REF!</v>
      </c>
      <c r="G166" s="31">
        <v>348080</v>
      </c>
      <c r="H166" s="32">
        <v>42804</v>
      </c>
      <c r="I166" s="33">
        <v>2.2000000000000002</v>
      </c>
      <c r="J166" s="33">
        <v>2.2000000000000002</v>
      </c>
      <c r="K166" s="33">
        <f t="shared" si="4"/>
        <v>0</v>
      </c>
      <c r="L166" s="364"/>
      <c r="M166" s="364"/>
      <c r="N166" s="364">
        <f t="shared" si="5"/>
        <v>2506</v>
      </c>
      <c r="O166" s="33"/>
    </row>
    <row r="167" spans="1:15">
      <c r="A167" s="29">
        <v>165</v>
      </c>
      <c r="B167" s="30" t="s">
        <v>547</v>
      </c>
      <c r="C167" s="30">
        <v>5</v>
      </c>
      <c r="D167" s="29">
        <v>22</v>
      </c>
      <c r="E167" s="328">
        <v>87.4</v>
      </c>
      <c r="F167" s="30" t="e">
        <f>VLOOKUP(A167,#REF!,5,FALSE)</f>
        <v>#REF!</v>
      </c>
      <c r="G167" s="31">
        <v>348072</v>
      </c>
      <c r="H167" s="32">
        <v>42804</v>
      </c>
      <c r="I167" s="103">
        <v>6.51</v>
      </c>
      <c r="J167" s="103">
        <v>6.51</v>
      </c>
      <c r="K167" s="33">
        <f t="shared" si="4"/>
        <v>0</v>
      </c>
      <c r="L167" s="364"/>
      <c r="M167" s="364"/>
      <c r="N167" s="364">
        <f t="shared" si="5"/>
        <v>2503.1360000000004</v>
      </c>
      <c r="O167" s="33"/>
    </row>
    <row r="168" spans="1:15">
      <c r="A168" s="29">
        <v>166</v>
      </c>
      <c r="B168" s="30" t="s">
        <v>547</v>
      </c>
      <c r="C168" s="30">
        <v>6</v>
      </c>
      <c r="D168" s="29">
        <v>22</v>
      </c>
      <c r="E168" s="327">
        <v>44</v>
      </c>
      <c r="F168" s="30" t="s">
        <v>320</v>
      </c>
      <c r="G168" s="31">
        <v>442429</v>
      </c>
      <c r="H168" s="32">
        <v>42784</v>
      </c>
      <c r="I168" s="103">
        <v>3</v>
      </c>
      <c r="J168" s="103">
        <v>3</v>
      </c>
      <c r="K168" s="33">
        <f t="shared" si="4"/>
        <v>0</v>
      </c>
      <c r="L168" s="364"/>
      <c r="M168" s="364"/>
      <c r="N168" s="364">
        <f t="shared" si="5"/>
        <v>1260.1600000000001</v>
      </c>
      <c r="O168" s="33"/>
    </row>
    <row r="169" spans="1:15">
      <c r="A169" s="29">
        <v>167</v>
      </c>
      <c r="B169" s="30" t="s">
        <v>547</v>
      </c>
      <c r="C169" s="30">
        <v>7</v>
      </c>
      <c r="D169" s="29">
        <v>22</v>
      </c>
      <c r="E169" s="328">
        <v>42.1</v>
      </c>
      <c r="F169" s="30" t="e">
        <f>VLOOKUP(A169,#REF!,5,FALSE)</f>
        <v>#REF!</v>
      </c>
      <c r="G169" s="31">
        <v>348085</v>
      </c>
      <c r="H169" s="32">
        <v>42804</v>
      </c>
      <c r="I169" s="107">
        <v>5.17</v>
      </c>
      <c r="J169" s="107">
        <v>5.17</v>
      </c>
      <c r="K169" s="33">
        <f t="shared" si="4"/>
        <v>0</v>
      </c>
      <c r="L169" s="364"/>
      <c r="M169" s="364"/>
      <c r="N169" s="364">
        <f t="shared" si="5"/>
        <v>1205.7440000000001</v>
      </c>
      <c r="O169" s="33"/>
    </row>
    <row r="170" spans="1:15">
      <c r="A170" s="29">
        <v>168</v>
      </c>
      <c r="B170" s="30" t="s">
        <v>547</v>
      </c>
      <c r="C170" s="30">
        <v>8</v>
      </c>
      <c r="D170" s="29">
        <v>22</v>
      </c>
      <c r="E170" s="328">
        <v>62.2</v>
      </c>
      <c r="F170" s="30" t="e">
        <f>VLOOKUP(A170,#REF!,5,FALSE)</f>
        <v>#REF!</v>
      </c>
      <c r="G170" s="31">
        <v>348082</v>
      </c>
      <c r="H170" s="32">
        <v>42804</v>
      </c>
      <c r="I170" s="103">
        <v>4</v>
      </c>
      <c r="J170" s="103">
        <v>4</v>
      </c>
      <c r="K170" s="33">
        <f t="shared" si="4"/>
        <v>0</v>
      </c>
      <c r="L170" s="364"/>
      <c r="M170" s="364"/>
      <c r="N170" s="364">
        <f t="shared" si="5"/>
        <v>1781.4080000000001</v>
      </c>
      <c r="O170" s="33"/>
    </row>
    <row r="171" spans="1:15">
      <c r="A171" s="29">
        <v>169</v>
      </c>
      <c r="B171" s="30" t="s">
        <v>547</v>
      </c>
      <c r="C171" s="30">
        <v>1</v>
      </c>
      <c r="D171" s="29">
        <v>23</v>
      </c>
      <c r="E171" s="328">
        <v>62.8</v>
      </c>
      <c r="F171" s="30" t="s">
        <v>368</v>
      </c>
      <c r="G171" s="31">
        <v>442423</v>
      </c>
      <c r="H171" s="32">
        <v>42784</v>
      </c>
      <c r="I171" s="107">
        <v>6.26</v>
      </c>
      <c r="J171" s="107">
        <v>7.25</v>
      </c>
      <c r="K171" s="33">
        <f t="shared" si="4"/>
        <v>0.99000000000000021</v>
      </c>
      <c r="L171" s="364"/>
      <c r="M171" s="364"/>
      <c r="N171" s="364">
        <f t="shared" si="5"/>
        <v>1798.5919999999999</v>
      </c>
      <c r="O171" s="33"/>
    </row>
    <row r="172" spans="1:15">
      <c r="A172" s="29">
        <v>170</v>
      </c>
      <c r="B172" s="30" t="s">
        <v>547</v>
      </c>
      <c r="C172" s="30">
        <v>2</v>
      </c>
      <c r="D172" s="29">
        <v>23</v>
      </c>
      <c r="E172" s="328">
        <v>41.8</v>
      </c>
      <c r="F172" s="30" t="e">
        <f>VLOOKUP(A172,#REF!,5,FALSE)</f>
        <v>#REF!</v>
      </c>
      <c r="G172" s="31">
        <v>442387</v>
      </c>
      <c r="H172" s="32">
        <v>42784</v>
      </c>
      <c r="I172" s="107">
        <v>3.98</v>
      </c>
      <c r="J172" s="107">
        <v>3.98</v>
      </c>
      <c r="K172" s="33">
        <f t="shared" si="4"/>
        <v>0</v>
      </c>
      <c r="L172" s="364"/>
      <c r="M172" s="364"/>
      <c r="N172" s="364">
        <f t="shared" si="5"/>
        <v>1197.152</v>
      </c>
      <c r="O172" s="33"/>
    </row>
    <row r="173" spans="1:15">
      <c r="A173" s="29">
        <v>171</v>
      </c>
      <c r="B173" s="30" t="s">
        <v>547</v>
      </c>
      <c r="C173" s="30">
        <v>3</v>
      </c>
      <c r="D173" s="29">
        <v>23</v>
      </c>
      <c r="E173" s="328">
        <v>43.9</v>
      </c>
      <c r="F173" s="30" t="e">
        <f>VLOOKUP(A173,#REF!,5,FALSE)</f>
        <v>#REF!</v>
      </c>
      <c r="G173" s="243">
        <v>442391</v>
      </c>
      <c r="H173" s="32">
        <v>42784</v>
      </c>
      <c r="I173" s="107">
        <v>4.3</v>
      </c>
      <c r="J173" s="308">
        <v>4.5</v>
      </c>
      <c r="K173" s="33">
        <f t="shared" si="4"/>
        <v>0.20000000000000018</v>
      </c>
      <c r="L173" s="364"/>
      <c r="M173" s="364"/>
      <c r="N173" s="364">
        <f t="shared" si="5"/>
        <v>1257.296</v>
      </c>
      <c r="O173" s="33"/>
    </row>
    <row r="174" spans="1:15">
      <c r="A174" s="35">
        <v>172</v>
      </c>
      <c r="B174" s="36" t="s">
        <v>547</v>
      </c>
      <c r="C174" s="30">
        <v>4</v>
      </c>
      <c r="D174" s="35">
        <v>23</v>
      </c>
      <c r="E174" s="328">
        <v>87.2</v>
      </c>
      <c r="F174" s="30" t="e">
        <f>VLOOKUP(A174,#REF!,5,FALSE)</f>
        <v>#REF!</v>
      </c>
      <c r="G174" s="31">
        <v>442417</v>
      </c>
      <c r="H174" s="32">
        <v>42784</v>
      </c>
      <c r="I174" s="107">
        <v>7.7</v>
      </c>
      <c r="J174" s="107">
        <v>9.11</v>
      </c>
      <c r="K174" s="33">
        <f t="shared" si="4"/>
        <v>1.4099999999999993</v>
      </c>
      <c r="L174" s="364"/>
      <c r="M174" s="364"/>
      <c r="N174" s="364">
        <f t="shared" si="5"/>
        <v>2497.4080000000004</v>
      </c>
      <c r="O174" s="33"/>
    </row>
    <row r="175" spans="1:15">
      <c r="A175" s="29">
        <v>173</v>
      </c>
      <c r="B175" s="30" t="s">
        <v>547</v>
      </c>
      <c r="C175" s="30">
        <v>5</v>
      </c>
      <c r="D175" s="29">
        <v>23</v>
      </c>
      <c r="E175" s="330">
        <v>87.1</v>
      </c>
      <c r="F175" s="30" t="e">
        <f>VLOOKUP(A175,#REF!,5,FALSE)</f>
        <v>#REF!</v>
      </c>
      <c r="G175" s="31">
        <v>442426</v>
      </c>
      <c r="H175" s="32">
        <v>42784</v>
      </c>
      <c r="I175" s="107">
        <v>7.67</v>
      </c>
      <c r="J175" s="103">
        <v>7.67</v>
      </c>
      <c r="K175" s="33">
        <f t="shared" si="4"/>
        <v>0</v>
      </c>
      <c r="L175" s="364"/>
      <c r="M175" s="364"/>
      <c r="N175" s="364">
        <f t="shared" si="5"/>
        <v>2494.5439999999999</v>
      </c>
      <c r="O175" s="33"/>
    </row>
    <row r="176" spans="1:15">
      <c r="A176" s="29">
        <v>174</v>
      </c>
      <c r="B176" s="30" t="s">
        <v>547</v>
      </c>
      <c r="C176" s="30">
        <v>6</v>
      </c>
      <c r="D176" s="29">
        <v>23</v>
      </c>
      <c r="E176" s="328">
        <v>43.7</v>
      </c>
      <c r="F176" s="30" t="e">
        <f>VLOOKUP(A176,#REF!,5,FALSE)</f>
        <v>#REF!</v>
      </c>
      <c r="G176" s="31">
        <v>442419</v>
      </c>
      <c r="H176" s="32">
        <v>42784</v>
      </c>
      <c r="I176" s="107">
        <v>6</v>
      </c>
      <c r="J176" s="107">
        <v>6</v>
      </c>
      <c r="K176" s="33">
        <f t="shared" si="4"/>
        <v>0</v>
      </c>
      <c r="L176" s="364"/>
      <c r="M176" s="364"/>
      <c r="N176" s="364">
        <f t="shared" si="5"/>
        <v>1251.5680000000002</v>
      </c>
      <c r="O176" s="33"/>
    </row>
    <row r="177" spans="1:15">
      <c r="A177" s="29">
        <v>175</v>
      </c>
      <c r="B177" s="30" t="s">
        <v>547</v>
      </c>
      <c r="C177" s="30">
        <v>7</v>
      </c>
      <c r="D177" s="29">
        <v>23</v>
      </c>
      <c r="E177" s="328">
        <v>42.1</v>
      </c>
      <c r="F177" s="30" t="s">
        <v>334</v>
      </c>
      <c r="G177" s="31">
        <v>442398</v>
      </c>
      <c r="H177" s="32">
        <v>42784</v>
      </c>
      <c r="I177" s="107">
        <v>5.0999999999999996</v>
      </c>
      <c r="J177" s="107">
        <v>5.6</v>
      </c>
      <c r="K177" s="33">
        <f t="shared" si="4"/>
        <v>0.5</v>
      </c>
      <c r="L177" s="364"/>
      <c r="M177" s="364"/>
      <c r="N177" s="364">
        <f t="shared" si="5"/>
        <v>1205.7440000000001</v>
      </c>
      <c r="O177" s="33"/>
    </row>
    <row r="178" spans="1:15">
      <c r="A178" s="29">
        <v>176</v>
      </c>
      <c r="B178" s="30" t="s">
        <v>547</v>
      </c>
      <c r="C178" s="30">
        <v>8</v>
      </c>
      <c r="D178" s="29">
        <v>23</v>
      </c>
      <c r="E178" s="330">
        <v>62.1</v>
      </c>
      <c r="F178" s="30" t="e">
        <f>VLOOKUP(A178,#REF!,5,FALSE)</f>
        <v>#REF!</v>
      </c>
      <c r="G178" s="31">
        <v>442422</v>
      </c>
      <c r="H178" s="32">
        <v>42784</v>
      </c>
      <c r="I178" s="107">
        <v>8.6</v>
      </c>
      <c r="J178" s="107">
        <v>9.34</v>
      </c>
      <c r="K178" s="33">
        <f t="shared" si="4"/>
        <v>0.74000000000000021</v>
      </c>
      <c r="L178" s="364"/>
      <c r="M178" s="364"/>
      <c r="N178" s="364">
        <f t="shared" si="5"/>
        <v>1778.5440000000001</v>
      </c>
      <c r="O178" s="33"/>
    </row>
    <row r="179" spans="1:15">
      <c r="A179" s="29">
        <v>177</v>
      </c>
      <c r="B179" s="30" t="s">
        <v>547</v>
      </c>
      <c r="C179" s="30">
        <v>1</v>
      </c>
      <c r="D179" s="29">
        <v>24</v>
      </c>
      <c r="E179" s="328">
        <v>62.7</v>
      </c>
      <c r="F179" s="30" t="e">
        <f>VLOOKUP(A179,#REF!,5,FALSE)</f>
        <v>#REF!</v>
      </c>
      <c r="G179" s="31">
        <v>442441</v>
      </c>
      <c r="H179" s="32">
        <v>42784</v>
      </c>
      <c r="I179" s="33">
        <v>7.91</v>
      </c>
      <c r="J179" s="33">
        <v>7.92</v>
      </c>
      <c r="K179" s="33">
        <f t="shared" si="4"/>
        <v>9.9999999999997868E-3</v>
      </c>
      <c r="L179" s="364"/>
      <c r="M179" s="364"/>
      <c r="N179" s="364">
        <f t="shared" si="5"/>
        <v>1795.7280000000001</v>
      </c>
      <c r="O179" s="33"/>
    </row>
    <row r="180" spans="1:15">
      <c r="A180" s="29">
        <v>178</v>
      </c>
      <c r="B180" s="30" t="s">
        <v>547</v>
      </c>
      <c r="C180" s="30">
        <v>2</v>
      </c>
      <c r="D180" s="29">
        <v>24</v>
      </c>
      <c r="E180" s="328">
        <v>41.9</v>
      </c>
      <c r="F180" s="30" t="e">
        <f>VLOOKUP(A180,#REF!,5,FALSE)</f>
        <v>#REF!</v>
      </c>
      <c r="G180" s="31">
        <v>442396</v>
      </c>
      <c r="H180" s="32">
        <v>42784</v>
      </c>
      <c r="I180" s="107">
        <v>3.53</v>
      </c>
      <c r="J180" s="107">
        <v>3.53</v>
      </c>
      <c r="K180" s="33">
        <f t="shared" si="4"/>
        <v>0</v>
      </c>
      <c r="L180" s="364"/>
      <c r="M180" s="364"/>
      <c r="N180" s="364">
        <f t="shared" si="5"/>
        <v>1200.0160000000001</v>
      </c>
      <c r="O180" s="343">
        <v>43281</v>
      </c>
    </row>
    <row r="181" spans="1:15">
      <c r="A181" s="29">
        <v>179</v>
      </c>
      <c r="B181" s="30" t="s">
        <v>547</v>
      </c>
      <c r="C181" s="30">
        <v>3</v>
      </c>
      <c r="D181" s="29">
        <v>24</v>
      </c>
      <c r="E181" s="328">
        <v>43.6</v>
      </c>
      <c r="F181" s="30" t="e">
        <f>VLOOKUP(A181,#REF!,5,FALSE)</f>
        <v>#REF!</v>
      </c>
      <c r="G181" s="31">
        <v>346417</v>
      </c>
      <c r="H181" s="32">
        <v>42784</v>
      </c>
      <c r="I181" s="103">
        <v>2.2000000000000002</v>
      </c>
      <c r="J181" s="107">
        <v>2.2000000000000002</v>
      </c>
      <c r="K181" s="33">
        <f t="shared" si="4"/>
        <v>0</v>
      </c>
      <c r="L181" s="364"/>
      <c r="M181" s="364"/>
      <c r="N181" s="364">
        <f t="shared" si="5"/>
        <v>1248.7040000000002</v>
      </c>
      <c r="O181" s="33"/>
    </row>
    <row r="182" spans="1:15">
      <c r="A182" s="29">
        <v>180</v>
      </c>
      <c r="B182" s="30" t="s">
        <v>547</v>
      </c>
      <c r="C182" s="30">
        <v>4</v>
      </c>
      <c r="D182" s="29">
        <v>24</v>
      </c>
      <c r="E182" s="328">
        <v>87.2</v>
      </c>
      <c r="F182" s="30" t="e">
        <f>VLOOKUP(A182,#REF!,5,FALSE)</f>
        <v>#REF!</v>
      </c>
      <c r="G182" s="31">
        <v>346425</v>
      </c>
      <c r="H182" s="32">
        <v>42784</v>
      </c>
      <c r="I182" s="103">
        <v>6.1</v>
      </c>
      <c r="J182" s="103">
        <v>6.1</v>
      </c>
      <c r="K182" s="33">
        <f t="shared" si="4"/>
        <v>0</v>
      </c>
      <c r="L182" s="364"/>
      <c r="M182" s="364"/>
      <c r="N182" s="364">
        <f t="shared" si="5"/>
        <v>2497.4080000000004</v>
      </c>
      <c r="O182" s="33"/>
    </row>
    <row r="183" spans="1:15">
      <c r="A183" s="29">
        <v>181</v>
      </c>
      <c r="B183" s="30" t="s">
        <v>547</v>
      </c>
      <c r="C183" s="30">
        <v>5</v>
      </c>
      <c r="D183" s="29">
        <v>24</v>
      </c>
      <c r="E183" s="330">
        <v>87.2</v>
      </c>
      <c r="F183" s="30" t="e">
        <f>VLOOKUP(A183,#REF!,5,FALSE)</f>
        <v>#REF!</v>
      </c>
      <c r="G183" s="31">
        <v>346413</v>
      </c>
      <c r="H183" s="32">
        <v>42784</v>
      </c>
      <c r="I183" s="107">
        <v>6.1</v>
      </c>
      <c r="J183" s="107">
        <v>9.83</v>
      </c>
      <c r="K183" s="33">
        <f t="shared" si="4"/>
        <v>3.7300000000000004</v>
      </c>
      <c r="L183" s="364"/>
      <c r="M183" s="364"/>
      <c r="N183" s="364">
        <f t="shared" si="5"/>
        <v>2497.4080000000004</v>
      </c>
      <c r="O183" s="33" t="s">
        <v>402</v>
      </c>
    </row>
    <row r="184" spans="1:15">
      <c r="A184" s="29">
        <v>182</v>
      </c>
      <c r="B184" s="30" t="s">
        <v>547</v>
      </c>
      <c r="C184" s="30">
        <v>6</v>
      </c>
      <c r="D184" s="29">
        <v>24</v>
      </c>
      <c r="E184" s="327">
        <v>44</v>
      </c>
      <c r="F184" s="30" t="e">
        <f>VLOOKUP(A184,#REF!,5,FALSE)</f>
        <v>#REF!</v>
      </c>
      <c r="G184" s="31">
        <v>346415</v>
      </c>
      <c r="H184" s="32">
        <v>42784</v>
      </c>
      <c r="I184" s="103">
        <v>1.28</v>
      </c>
      <c r="J184" s="103">
        <v>1.28</v>
      </c>
      <c r="K184" s="33">
        <f t="shared" si="4"/>
        <v>0</v>
      </c>
      <c r="L184" s="364"/>
      <c r="M184" s="364"/>
      <c r="N184" s="364">
        <f t="shared" si="5"/>
        <v>1260.1600000000001</v>
      </c>
      <c r="O184" s="33"/>
    </row>
    <row r="185" spans="1:15">
      <c r="A185" s="29">
        <v>183</v>
      </c>
      <c r="B185" s="30" t="s">
        <v>547</v>
      </c>
      <c r="C185" s="30">
        <v>7</v>
      </c>
      <c r="D185" s="29">
        <v>24</v>
      </c>
      <c r="E185" s="327">
        <v>42</v>
      </c>
      <c r="F185" s="30" t="e">
        <f>VLOOKUP(A185,#REF!,5,FALSE)</f>
        <v>#REF!</v>
      </c>
      <c r="G185" s="31">
        <v>442397</v>
      </c>
      <c r="H185" s="32">
        <v>42784</v>
      </c>
      <c r="I185" s="107">
        <v>5.03</v>
      </c>
      <c r="J185" s="107">
        <v>5.03</v>
      </c>
      <c r="K185" s="33">
        <f t="shared" si="4"/>
        <v>0</v>
      </c>
      <c r="L185" s="364"/>
      <c r="M185" s="364"/>
      <c r="N185" s="364">
        <f t="shared" si="5"/>
        <v>1202.8800000000001</v>
      </c>
      <c r="O185" s="343">
        <v>43282</v>
      </c>
    </row>
    <row r="186" spans="1:15" ht="19.5" customHeight="1">
      <c r="A186" s="29">
        <v>184</v>
      </c>
      <c r="B186" s="30" t="s">
        <v>547</v>
      </c>
      <c r="C186" s="30">
        <v>8</v>
      </c>
      <c r="D186" s="29">
        <v>24</v>
      </c>
      <c r="E186" s="327">
        <v>62</v>
      </c>
      <c r="F186" s="30" t="e">
        <f>VLOOKUP(A186,#REF!,5,FALSE)</f>
        <v>#REF!</v>
      </c>
      <c r="G186" s="31">
        <v>442399</v>
      </c>
      <c r="H186" s="32">
        <v>42784</v>
      </c>
      <c r="I186" s="33">
        <v>0.78</v>
      </c>
      <c r="J186" s="33">
        <v>0.9</v>
      </c>
      <c r="K186" s="33">
        <f t="shared" si="4"/>
        <v>0.12</v>
      </c>
      <c r="L186" s="364"/>
      <c r="M186" s="364"/>
      <c r="N186" s="364">
        <f t="shared" si="5"/>
        <v>1775.68</v>
      </c>
      <c r="O186" s="107" t="s">
        <v>403</v>
      </c>
    </row>
    <row r="187" spans="1:15">
      <c r="A187" s="29">
        <v>185</v>
      </c>
      <c r="B187" s="30" t="s">
        <v>547</v>
      </c>
      <c r="C187" s="30">
        <v>1</v>
      </c>
      <c r="D187" s="29">
        <v>25</v>
      </c>
      <c r="E187" s="328">
        <v>62.8</v>
      </c>
      <c r="F187" s="30" t="e">
        <f>VLOOKUP(A187,#REF!,5,FALSE)</f>
        <v>#REF!</v>
      </c>
      <c r="G187" s="31">
        <v>439857</v>
      </c>
      <c r="H187" s="32">
        <v>42776</v>
      </c>
      <c r="I187" s="103">
        <v>5</v>
      </c>
      <c r="J187" s="103">
        <v>5</v>
      </c>
      <c r="K187" s="33">
        <f t="shared" si="4"/>
        <v>0</v>
      </c>
      <c r="L187" s="364"/>
      <c r="M187" s="364"/>
      <c r="N187" s="364">
        <f t="shared" si="5"/>
        <v>1798.5919999999999</v>
      </c>
      <c r="O187" s="33"/>
    </row>
    <row r="188" spans="1:15">
      <c r="A188" s="29">
        <v>186</v>
      </c>
      <c r="B188" s="30" t="s">
        <v>547</v>
      </c>
      <c r="C188" s="30">
        <v>2</v>
      </c>
      <c r="D188" s="29">
        <v>25</v>
      </c>
      <c r="E188" s="327">
        <v>42</v>
      </c>
      <c r="F188" s="30" t="e">
        <f>VLOOKUP(A188,#REF!,5,FALSE)</f>
        <v>#REF!</v>
      </c>
      <c r="G188" s="31">
        <v>439779</v>
      </c>
      <c r="H188" s="32">
        <v>42776</v>
      </c>
      <c r="I188" s="107">
        <v>4.87</v>
      </c>
      <c r="J188" s="107">
        <v>5.27</v>
      </c>
      <c r="K188" s="33">
        <f t="shared" si="4"/>
        <v>0.39999999999999947</v>
      </c>
      <c r="L188" s="364"/>
      <c r="M188" s="364"/>
      <c r="N188" s="364">
        <f t="shared" si="5"/>
        <v>1202.8800000000001</v>
      </c>
      <c r="O188" s="33"/>
    </row>
    <row r="189" spans="1:15">
      <c r="A189" s="29">
        <v>187</v>
      </c>
      <c r="B189" s="30" t="s">
        <v>547</v>
      </c>
      <c r="C189" s="30">
        <v>3</v>
      </c>
      <c r="D189" s="29">
        <v>25</v>
      </c>
      <c r="E189" s="328">
        <v>43.9</v>
      </c>
      <c r="F189" s="30" t="e">
        <f>VLOOKUP(A189,#REF!,5,FALSE)</f>
        <v>#REF!</v>
      </c>
      <c r="G189" s="31">
        <v>439785</v>
      </c>
      <c r="H189" s="32">
        <v>42776</v>
      </c>
      <c r="I189" s="103">
        <v>3.5</v>
      </c>
      <c r="J189" s="103">
        <v>3.5</v>
      </c>
      <c r="K189" s="33">
        <f>J189-I189</f>
        <v>0</v>
      </c>
      <c r="L189" s="364"/>
      <c r="M189" s="364"/>
      <c r="N189" s="364">
        <f t="shared" si="5"/>
        <v>1257.296</v>
      </c>
      <c r="O189" s="33"/>
    </row>
    <row r="190" spans="1:15">
      <c r="A190" s="29">
        <v>188</v>
      </c>
      <c r="B190" s="30" t="s">
        <v>547</v>
      </c>
      <c r="C190" s="30">
        <v>4</v>
      </c>
      <c r="D190" s="29">
        <v>25</v>
      </c>
      <c r="E190" s="328">
        <v>87.1</v>
      </c>
      <c r="F190" s="30" t="e">
        <f>VLOOKUP(A190,#REF!,5,FALSE)</f>
        <v>#REF!</v>
      </c>
      <c r="G190" s="31">
        <v>439782</v>
      </c>
      <c r="H190" s="32">
        <v>42776</v>
      </c>
      <c r="I190" s="344">
        <v>10.26</v>
      </c>
      <c r="J190" s="324">
        <v>10.7</v>
      </c>
      <c r="K190" s="33">
        <f>J190-I190</f>
        <v>0.4399999999999995</v>
      </c>
      <c r="L190" s="364"/>
      <c r="M190" s="364"/>
      <c r="N190" s="364">
        <f t="shared" si="5"/>
        <v>2494.5439999999999</v>
      </c>
      <c r="O190" s="33"/>
    </row>
    <row r="191" spans="1:15" ht="21.75" customHeight="1">
      <c r="A191" s="29">
        <v>189</v>
      </c>
      <c r="B191" s="30" t="s">
        <v>547</v>
      </c>
      <c r="C191" s="30">
        <v>5</v>
      </c>
      <c r="D191" s="29">
        <v>25</v>
      </c>
      <c r="E191" s="331">
        <v>87.4</v>
      </c>
      <c r="F191" s="30" t="e">
        <f>VLOOKUP(A191,#REF!,5,FALSE)</f>
        <v>#REF!</v>
      </c>
      <c r="G191" s="31">
        <v>439791</v>
      </c>
      <c r="H191" s="32">
        <v>42776</v>
      </c>
      <c r="I191" s="107">
        <v>7.1</v>
      </c>
      <c r="J191" s="103">
        <v>7.1</v>
      </c>
      <c r="K191" s="33">
        <f>J191-I191</f>
        <v>0</v>
      </c>
      <c r="L191" s="364"/>
      <c r="M191" s="364"/>
      <c r="N191" s="364">
        <f t="shared" si="5"/>
        <v>2503.1360000000004</v>
      </c>
      <c r="O191" s="33"/>
    </row>
    <row r="192" spans="1:15" ht="24.75" customHeight="1">
      <c r="A192" s="29">
        <v>190</v>
      </c>
      <c r="B192" s="30" t="s">
        <v>547</v>
      </c>
      <c r="C192" s="30">
        <v>6</v>
      </c>
      <c r="D192" s="29">
        <v>25</v>
      </c>
      <c r="E192" s="332">
        <v>44</v>
      </c>
      <c r="F192" s="30" t="e">
        <f>VLOOKUP(A192,#REF!,5,FALSE)</f>
        <v>#REF!</v>
      </c>
      <c r="G192" s="31">
        <v>439862</v>
      </c>
      <c r="H192" s="32">
        <v>42776</v>
      </c>
      <c r="I192" s="33">
        <v>2</v>
      </c>
      <c r="J192" s="33">
        <v>3</v>
      </c>
      <c r="K192" s="33">
        <f>J192-I192</f>
        <v>1</v>
      </c>
      <c r="L192" s="364"/>
      <c r="M192" s="364"/>
      <c r="N192" s="364">
        <f t="shared" si="5"/>
        <v>1260.1600000000001</v>
      </c>
      <c r="O192" s="33"/>
    </row>
    <row r="193" spans="1:15" ht="21.75" customHeight="1">
      <c r="A193" s="29">
        <v>191</v>
      </c>
      <c r="B193" s="30" t="s">
        <v>547</v>
      </c>
      <c r="C193" s="30">
        <v>7</v>
      </c>
      <c r="D193" s="29">
        <v>25</v>
      </c>
      <c r="E193" s="328">
        <v>42.1</v>
      </c>
      <c r="F193" s="30" t="e">
        <f>VLOOKUP(A193,#REF!,5,FALSE)</f>
        <v>#REF!</v>
      </c>
      <c r="G193" s="31">
        <v>439780</v>
      </c>
      <c r="H193" s="32">
        <v>42776</v>
      </c>
      <c r="I193" s="228">
        <v>2.5</v>
      </c>
      <c r="J193" s="107">
        <v>2.5</v>
      </c>
      <c r="K193" s="33">
        <f>J193-I193</f>
        <v>0</v>
      </c>
      <c r="L193" s="364"/>
      <c r="M193" s="364"/>
      <c r="N193" s="364">
        <f t="shared" si="5"/>
        <v>1205.7440000000001</v>
      </c>
      <c r="O193" s="33"/>
    </row>
    <row r="194" spans="1:15" ht="43.5" customHeight="1" thickBot="1">
      <c r="A194" s="135">
        <v>192</v>
      </c>
      <c r="B194" s="136" t="s">
        <v>547</v>
      </c>
      <c r="C194" s="136">
        <v>8</v>
      </c>
      <c r="D194" s="135">
        <v>25</v>
      </c>
      <c r="E194" s="328">
        <v>62.2</v>
      </c>
      <c r="F194" s="136" t="e">
        <f>VLOOKUP(A194,#REF!,5,FALSE)</f>
        <v>#REF!</v>
      </c>
      <c r="G194" s="174">
        <v>439789</v>
      </c>
      <c r="H194" s="175">
        <v>42776</v>
      </c>
      <c r="I194" s="33">
        <v>9.6440000000000001</v>
      </c>
      <c r="J194" s="33">
        <v>10.53</v>
      </c>
      <c r="K194" s="124">
        <f t="shared" ref="K194:K200" si="6">J194-I194</f>
        <v>0.88599999999999923</v>
      </c>
      <c r="L194" s="364"/>
      <c r="M194" s="364"/>
      <c r="N194" s="364">
        <f t="shared" si="5"/>
        <v>1781.4080000000001</v>
      </c>
      <c r="O194" s="124"/>
    </row>
    <row r="195" spans="1:15" ht="36.75" customHeight="1">
      <c r="A195" s="239" t="s">
        <v>131</v>
      </c>
      <c r="B195" s="240" t="s">
        <v>547</v>
      </c>
      <c r="C195" s="168"/>
      <c r="D195" s="169">
        <v>1</v>
      </c>
      <c r="E195" s="328">
        <v>94.4</v>
      </c>
      <c r="F195" s="183" t="str">
        <f>VLOOKUP(A195,[1]реестр!$E$9:$H$388,4,FALSE)</f>
        <v>ООО"Арсенал холдинг"</v>
      </c>
      <c r="G195" s="205">
        <v>346387</v>
      </c>
      <c r="H195" s="168"/>
      <c r="I195" s="33">
        <v>6.61</v>
      </c>
      <c r="J195" s="228">
        <v>6.73</v>
      </c>
      <c r="K195" s="149">
        <f t="shared" si="6"/>
        <v>0.12000000000000011</v>
      </c>
      <c r="L195" s="148"/>
      <c r="M195" s="364"/>
      <c r="N195" s="364">
        <f t="shared" si="5"/>
        <v>2703.6160000000004</v>
      </c>
      <c r="O195" s="250"/>
    </row>
    <row r="196" spans="1:15" ht="21" customHeight="1">
      <c r="A196" s="150" t="s">
        <v>132</v>
      </c>
      <c r="B196" s="187" t="s">
        <v>547</v>
      </c>
      <c r="C196" s="37"/>
      <c r="D196" s="29">
        <v>1</v>
      </c>
      <c r="E196" s="328">
        <v>57.5</v>
      </c>
      <c r="F196" s="30" t="str">
        <f>VLOOKUP(A196,[1]реестр!$E$9:$H$388,4,FALSE)</f>
        <v xml:space="preserve">Маляева Вера Сергеевна </v>
      </c>
      <c r="G196" s="203">
        <v>96113548</v>
      </c>
      <c r="H196" s="37"/>
      <c r="I196" s="103">
        <v>3.3</v>
      </c>
      <c r="J196" s="103">
        <v>3.3</v>
      </c>
      <c r="K196" s="301">
        <f t="shared" si="6"/>
        <v>0</v>
      </c>
      <c r="L196" s="114"/>
      <c r="M196" s="364"/>
      <c r="N196" s="364">
        <f>E196*28.64</f>
        <v>1646.8</v>
      </c>
      <c r="O196" s="302"/>
    </row>
    <row r="197" spans="1:15" ht="34.5" customHeight="1">
      <c r="A197" s="150" t="s">
        <v>133</v>
      </c>
      <c r="B197" s="187" t="s">
        <v>547</v>
      </c>
      <c r="C197" s="37"/>
      <c r="D197" s="29">
        <v>1</v>
      </c>
      <c r="E197" s="328">
        <v>70.2</v>
      </c>
      <c r="F197" s="30" t="str">
        <f>VLOOKUP(A197,[1]реестр!$E$9:$H$388,4,FALSE)</f>
        <v xml:space="preserve">Маляева Вера Сергеевна </v>
      </c>
      <c r="G197" s="203">
        <v>96113556</v>
      </c>
      <c r="H197" s="37"/>
      <c r="I197" s="301">
        <v>3.3380000000000001</v>
      </c>
      <c r="J197" s="301">
        <v>3.3380000000000001</v>
      </c>
      <c r="K197" s="301">
        <f t="shared" si="6"/>
        <v>0</v>
      </c>
      <c r="L197" s="114"/>
      <c r="M197" s="364"/>
      <c r="N197" s="364">
        <f>E197*28.64</f>
        <v>2010.528</v>
      </c>
      <c r="O197" s="303"/>
    </row>
    <row r="198" spans="1:15" ht="23.25" customHeight="1">
      <c r="A198" s="150" t="s">
        <v>138</v>
      </c>
      <c r="B198" s="187" t="s">
        <v>547</v>
      </c>
      <c r="C198" s="37"/>
      <c r="D198" s="29">
        <v>-1</v>
      </c>
      <c r="E198" s="328">
        <v>143.6</v>
      </c>
      <c r="F198" s="30" t="s">
        <v>307</v>
      </c>
      <c r="G198" s="203">
        <v>96113553</v>
      </c>
      <c r="H198" s="37"/>
      <c r="I198" s="107">
        <v>8.125</v>
      </c>
      <c r="J198" s="107">
        <v>9.1790000000000003</v>
      </c>
      <c r="K198" s="33">
        <f t="shared" si="6"/>
        <v>1.0540000000000003</v>
      </c>
      <c r="L198" s="33"/>
      <c r="M198" s="364"/>
      <c r="N198" s="364">
        <f>E198*28.64</f>
        <v>4112.7039999999997</v>
      </c>
      <c r="O198" s="162"/>
    </row>
    <row r="199" spans="1:15" ht="20.25" customHeight="1">
      <c r="A199" s="150" t="s">
        <v>139</v>
      </c>
      <c r="B199" s="187" t="s">
        <v>547</v>
      </c>
      <c r="C199" s="37"/>
      <c r="D199" s="29">
        <v>-1</v>
      </c>
      <c r="E199" s="328">
        <v>109.1</v>
      </c>
      <c r="F199" s="30" t="str">
        <f>VLOOKUP(A199,[1]реестр!$E$9:$H$388,4,FALSE)</f>
        <v>ООО "ОБЛСТРОЙ"</v>
      </c>
      <c r="G199" s="203">
        <v>96113471</v>
      </c>
      <c r="H199" s="37"/>
      <c r="I199" s="107">
        <v>1.8580000000000001</v>
      </c>
      <c r="J199" s="107">
        <v>1.8580000000000001</v>
      </c>
      <c r="K199" s="33">
        <f t="shared" si="6"/>
        <v>0</v>
      </c>
      <c r="L199" s="33"/>
      <c r="M199" s="364"/>
      <c r="N199" s="364">
        <f>E199*28.64</f>
        <v>3124.6239999999998</v>
      </c>
      <c r="O199" s="162" t="s">
        <v>388</v>
      </c>
    </row>
    <row r="200" spans="1:15" ht="30.75" customHeight="1" thickBot="1">
      <c r="A200" s="151" t="s">
        <v>140</v>
      </c>
      <c r="B200" s="241" t="s">
        <v>547</v>
      </c>
      <c r="C200" s="160"/>
      <c r="D200" s="185">
        <v>-1</v>
      </c>
      <c r="E200" s="328">
        <v>126.7</v>
      </c>
      <c r="F200" s="264" t="s">
        <v>336</v>
      </c>
      <c r="G200" s="204">
        <v>96113466</v>
      </c>
      <c r="H200" s="160"/>
      <c r="I200" s="33">
        <v>11.089</v>
      </c>
      <c r="J200" s="33">
        <v>11.481999999999999</v>
      </c>
      <c r="K200" s="156">
        <f t="shared" si="6"/>
        <v>0.39299999999999891</v>
      </c>
      <c r="L200" s="156"/>
      <c r="M200" s="437"/>
      <c r="N200" s="437">
        <f>E200*28.64</f>
        <v>3628.6880000000001</v>
      </c>
      <c r="O200" s="251"/>
    </row>
    <row r="201" spans="1:15" ht="30" customHeight="1">
      <c r="A201" s="646" t="s">
        <v>467</v>
      </c>
      <c r="B201" s="647"/>
      <c r="C201" s="647"/>
      <c r="D201" s="647"/>
      <c r="E201" s="178">
        <f>SUM(E3:E200)</f>
        <v>11979.900000000001</v>
      </c>
      <c r="F201" s="179"/>
      <c r="G201" s="180"/>
      <c r="H201" s="181" t="s">
        <v>266</v>
      </c>
      <c r="I201" s="217"/>
      <c r="J201" s="217"/>
      <c r="K201" s="182">
        <f>SUM(K3:K194)</f>
        <v>59.69680000000001</v>
      </c>
      <c r="L201" s="115"/>
      <c r="M201" s="166"/>
      <c r="N201" s="166">
        <f>SUM(N3:N194)</f>
        <v>325877.37600000028</v>
      </c>
      <c r="O201" s="115"/>
    </row>
    <row r="202" spans="1:15" ht="37.5" customHeight="1">
      <c r="A202" s="150"/>
      <c r="B202" s="143"/>
      <c r="C202" s="143"/>
      <c r="D202" s="142"/>
      <c r="E202" s="142"/>
      <c r="F202" s="144"/>
      <c r="G202" s="145"/>
      <c r="H202" s="146" t="s">
        <v>267</v>
      </c>
      <c r="I202" s="218"/>
      <c r="J202" s="218"/>
      <c r="K202" s="162">
        <f>SUM(K195:K200)</f>
        <v>1.5669999999999993</v>
      </c>
      <c r="L202" s="115"/>
      <c r="M202" s="166"/>
      <c r="N202" s="166">
        <f>SUM(N195:N200)</f>
        <v>17226.96</v>
      </c>
      <c r="O202" s="115"/>
    </row>
    <row r="203" spans="1:15" ht="27" customHeight="1" thickBot="1">
      <c r="A203" s="159"/>
      <c r="B203" s="152"/>
      <c r="C203" s="152"/>
      <c r="D203" s="152"/>
      <c r="E203" s="152"/>
      <c r="F203" s="152"/>
      <c r="G203" s="152"/>
      <c r="H203" s="161" t="s">
        <v>196</v>
      </c>
      <c r="I203" s="219"/>
      <c r="J203" s="219"/>
      <c r="K203" s="445">
        <f>SUM(K3:K200)</f>
        <v>61.26380000000001</v>
      </c>
      <c r="L203" s="446">
        <f>SUM(L3:L193)</f>
        <v>0</v>
      </c>
      <c r="M203" s="447">
        <f>SUM(M3:M194)</f>
        <v>0</v>
      </c>
      <c r="N203" s="447">
        <f>N201+N202</f>
        <v>343104.3360000003</v>
      </c>
      <c r="O203" s="39">
        <f>K203*2159.79</f>
        <v>132316.94260200002</v>
      </c>
    </row>
    <row r="204" spans="1:15" ht="25.5" customHeight="1" thickBot="1">
      <c r="A204" s="115"/>
      <c r="B204" s="115"/>
      <c r="C204" s="115"/>
      <c r="D204" s="115"/>
      <c r="E204" s="115"/>
      <c r="F204" s="189" t="s">
        <v>218</v>
      </c>
      <c r="G204" s="190"/>
      <c r="H204" s="190"/>
      <c r="I204" s="220"/>
      <c r="J204" s="220"/>
      <c r="K204" s="191"/>
      <c r="L204" s="115"/>
      <c r="M204" s="115"/>
      <c r="N204" s="115"/>
      <c r="O204" s="39"/>
    </row>
    <row r="205" spans="1:15" ht="14.25" customHeight="1" thickBot="1">
      <c r="F205" s="240" t="s">
        <v>203</v>
      </c>
      <c r="G205" s="254" t="s">
        <v>202</v>
      </c>
      <c r="H205" s="168"/>
      <c r="I205" s="255">
        <v>365.69400000000002</v>
      </c>
      <c r="J205" s="255">
        <v>411.76900000000001</v>
      </c>
      <c r="K205" s="256">
        <f>J205-I205</f>
        <v>46.074999999999989</v>
      </c>
      <c r="L205" s="138"/>
      <c r="M205" s="138"/>
      <c r="N205" s="138"/>
      <c r="O205" s="39"/>
    </row>
    <row r="206" spans="1:15" ht="25.5" customHeight="1" thickBot="1">
      <c r="F206" s="187" t="s">
        <v>204</v>
      </c>
      <c r="G206" s="116" t="s">
        <v>202</v>
      </c>
      <c r="H206" s="37"/>
      <c r="I206" s="255">
        <v>35.713000000000001</v>
      </c>
      <c r="J206" s="255">
        <v>40.841000000000001</v>
      </c>
      <c r="K206" s="188">
        <f>J206-I206</f>
        <v>5.1280000000000001</v>
      </c>
      <c r="L206" s="138"/>
      <c r="M206" s="138"/>
      <c r="N206" s="138"/>
      <c r="O206" s="39"/>
    </row>
    <row r="207" spans="1:15" ht="24.75" customHeight="1" thickBot="1">
      <c r="F207" s="241" t="s">
        <v>206</v>
      </c>
      <c r="G207" s="257" t="s">
        <v>202</v>
      </c>
      <c r="H207" s="160"/>
      <c r="I207" s="255">
        <v>22.459</v>
      </c>
      <c r="J207" s="255">
        <v>27.472999999999999</v>
      </c>
      <c r="K207" s="258">
        <f>J207-I207</f>
        <v>5.0139999999999993</v>
      </c>
      <c r="L207" s="138"/>
      <c r="M207" s="138"/>
      <c r="N207" s="138"/>
      <c r="O207" s="39"/>
    </row>
    <row r="208" spans="1:15" ht="24" customHeight="1" thickBot="1">
      <c r="F208" s="430" t="s">
        <v>462</v>
      </c>
      <c r="G208" s="259"/>
      <c r="H208" s="260"/>
      <c r="I208" s="261"/>
      <c r="J208" s="261"/>
      <c r="K208" s="262"/>
      <c r="L208" s="138"/>
      <c r="M208" s="138"/>
      <c r="N208" s="138"/>
      <c r="O208" s="39"/>
    </row>
    <row r="209" spans="1:19" ht="19.5" customHeight="1">
      <c r="F209" s="240"/>
      <c r="G209" s="254"/>
      <c r="H209" s="168"/>
      <c r="I209" s="255"/>
      <c r="J209" s="255"/>
      <c r="K209" s="256"/>
      <c r="L209" s="138"/>
      <c r="M209" s="138"/>
      <c r="N209" s="138"/>
      <c r="O209" s="39"/>
    </row>
    <row r="210" spans="1:19" ht="18.75" customHeight="1">
      <c r="F210" s="266" t="str">
        <f>F195</f>
        <v>ООО"Арсенал холдинг"</v>
      </c>
      <c r="G210" s="253">
        <v>94.4</v>
      </c>
      <c r="H210" s="37"/>
      <c r="I210" s="218"/>
      <c r="J210" s="218"/>
      <c r="K210" s="267">
        <f>K207/601.5*G210</f>
        <v>0.7869020781379884</v>
      </c>
      <c r="L210" s="334"/>
      <c r="M210" s="334"/>
      <c r="N210" s="334"/>
      <c r="O210" s="39"/>
    </row>
    <row r="211" spans="1:19" ht="23.25" customHeight="1">
      <c r="F211" s="263" t="str">
        <f>F196</f>
        <v xml:space="preserve">Маляева Вера Сергеевна </v>
      </c>
      <c r="G211" s="253">
        <v>57.5</v>
      </c>
      <c r="H211" s="37"/>
      <c r="I211" s="218"/>
      <c r="J211" s="218"/>
      <c r="K211" s="267">
        <f>K207/601.5*G211</f>
        <v>0.47931005818786365</v>
      </c>
      <c r="L211" s="334"/>
      <c r="M211" s="334"/>
      <c r="N211" s="334"/>
      <c r="O211" s="39"/>
    </row>
    <row r="212" spans="1:19" ht="21" customHeight="1">
      <c r="F212" s="263" t="str">
        <f>F197</f>
        <v xml:space="preserve">Маляева Вера Сергеевна </v>
      </c>
      <c r="G212" s="253">
        <v>70.2</v>
      </c>
      <c r="H212" s="37"/>
      <c r="I212" s="218"/>
      <c r="J212" s="218"/>
      <c r="K212" s="267">
        <f>K207/601.5*G212</f>
        <v>0.58517506234413963</v>
      </c>
      <c r="L212" s="334"/>
      <c r="M212" s="334"/>
      <c r="N212" s="334"/>
      <c r="O212" s="39"/>
    </row>
    <row r="213" spans="1:19" ht="19.5" customHeight="1">
      <c r="F213" s="263" t="str">
        <f>F198</f>
        <v>Туркова Ольга Федоровна</v>
      </c>
      <c r="G213" s="253">
        <v>143.6</v>
      </c>
      <c r="H213" s="37"/>
      <c r="I213" s="218"/>
      <c r="J213" s="218"/>
      <c r="K213" s="267">
        <f>K207/601.5*G213</f>
        <v>1.1970247714048212</v>
      </c>
      <c r="L213" s="334"/>
      <c r="M213" s="334"/>
      <c r="N213" s="334"/>
      <c r="O213" s="39"/>
    </row>
    <row r="214" spans="1:19" ht="21.75" customHeight="1">
      <c r="F214" s="263" t="str">
        <f>F199</f>
        <v>ООО "ОБЛСТРОЙ"</v>
      </c>
      <c r="G214" s="253">
        <v>109.1</v>
      </c>
      <c r="H214" s="37"/>
      <c r="I214" s="218"/>
      <c r="J214" s="218"/>
      <c r="K214" s="267">
        <f>K207/601.5*G214</f>
        <v>0.90943873649210305</v>
      </c>
      <c r="L214" s="334"/>
      <c r="M214" s="334"/>
      <c r="N214" s="334"/>
      <c r="O214" s="39"/>
    </row>
    <row r="215" spans="1:19" ht="27.75" customHeight="1" thickBot="1">
      <c r="F215" s="186" t="s">
        <v>336</v>
      </c>
      <c r="G215" s="265">
        <v>126.7</v>
      </c>
      <c r="H215" s="160"/>
      <c r="I215" s="219"/>
      <c r="J215" s="219"/>
      <c r="K215" s="273">
        <f>K207/601.5*G215</f>
        <v>1.0561492934330841</v>
      </c>
      <c r="L215" s="334"/>
      <c r="M215" s="334"/>
      <c r="N215" s="334"/>
      <c r="O215" s="39"/>
    </row>
    <row r="216" spans="1:19" ht="22.5" customHeight="1" thickBot="1">
      <c r="F216" s="268" t="s">
        <v>207</v>
      </c>
      <c r="G216" s="269" t="s">
        <v>202</v>
      </c>
      <c r="H216" s="270"/>
      <c r="I216" s="271">
        <v>424.298</v>
      </c>
      <c r="J216" s="271">
        <v>456.26499999999999</v>
      </c>
      <c r="K216" s="272">
        <f>J216-I216</f>
        <v>31.966999999999985</v>
      </c>
      <c r="L216" s="138"/>
      <c r="M216" s="138"/>
      <c r="N216" s="138"/>
      <c r="O216" s="39"/>
    </row>
    <row r="217" spans="1:19" ht="21" customHeight="1">
      <c r="F217" s="277" t="s">
        <v>187</v>
      </c>
      <c r="G217" s="278"/>
      <c r="H217" s="279"/>
      <c r="I217" s="280"/>
      <c r="J217" s="280"/>
      <c r="K217" s="281">
        <f>SUM(K205:K207)+K216</f>
        <v>88.183999999999969</v>
      </c>
      <c r="L217" s="335"/>
      <c r="M217" s="335"/>
      <c r="N217" s="335"/>
      <c r="O217" s="39"/>
    </row>
    <row r="218" spans="1:19" s="276" customFormat="1" ht="24.75" customHeight="1">
      <c r="A218" s="231">
        <v>193</v>
      </c>
      <c r="B218" s="230" t="s">
        <v>2</v>
      </c>
      <c r="C218" s="230">
        <v>1</v>
      </c>
      <c r="D218" s="231">
        <v>2</v>
      </c>
      <c r="E218" s="330">
        <v>63.4</v>
      </c>
      <c r="F218" s="365" t="e">
        <f>VLOOKUP(A218,#REF!,5,FALSE)</f>
        <v>#REF!</v>
      </c>
      <c r="G218" s="366">
        <v>65085222</v>
      </c>
      <c r="H218" s="367">
        <v>42305</v>
      </c>
      <c r="I218" s="107">
        <v>5.7</v>
      </c>
      <c r="J218" s="107">
        <v>5.7</v>
      </c>
      <c r="K218" s="364">
        <f t="shared" ref="K218:K278" si="7">J218-I218</f>
        <v>0</v>
      </c>
      <c r="L218" s="364"/>
      <c r="M218" s="364"/>
      <c r="N218" s="364">
        <f>E218*28.64</f>
        <v>1815.7760000000001</v>
      </c>
      <c r="O218" s="107" t="s">
        <v>426</v>
      </c>
      <c r="P218" s="24"/>
      <c r="Q218" s="24"/>
      <c r="R218" s="24"/>
      <c r="S218" s="24"/>
    </row>
    <row r="219" spans="1:19" ht="20.25" customHeight="1">
      <c r="A219" s="172">
        <v>194</v>
      </c>
      <c r="B219" s="30" t="s">
        <v>2</v>
      </c>
      <c r="C219" s="30">
        <v>2</v>
      </c>
      <c r="D219" s="29">
        <v>2</v>
      </c>
      <c r="E219" s="328">
        <v>42.3</v>
      </c>
      <c r="F219" s="30" t="e">
        <f>VLOOKUP(A219,#REF!,5,FALSE)</f>
        <v>#REF!</v>
      </c>
      <c r="G219" s="137">
        <v>65122261</v>
      </c>
      <c r="H219" s="32">
        <v>42305</v>
      </c>
      <c r="I219" s="103">
        <v>3.5</v>
      </c>
      <c r="J219" s="103">
        <v>3.5</v>
      </c>
      <c r="K219" s="283">
        <f t="shared" si="7"/>
        <v>0</v>
      </c>
      <c r="L219" s="364"/>
      <c r="M219" s="364"/>
      <c r="N219" s="364">
        <f t="shared" ref="N219:N282" si="8">E219*28.64</f>
        <v>1211.472</v>
      </c>
      <c r="O219" s="162"/>
    </row>
    <row r="220" spans="1:19" ht="20.25" customHeight="1">
      <c r="A220" s="172">
        <v>195</v>
      </c>
      <c r="B220" s="30" t="s">
        <v>2</v>
      </c>
      <c r="C220" s="30">
        <v>3</v>
      </c>
      <c r="D220" s="29">
        <v>2</v>
      </c>
      <c r="E220" s="328">
        <v>44.9</v>
      </c>
      <c r="F220" s="30" t="e">
        <f>VLOOKUP(A220,#REF!,5,FALSE)</f>
        <v>#REF!</v>
      </c>
      <c r="G220" s="137">
        <v>65085050</v>
      </c>
      <c r="H220" s="32">
        <v>42305</v>
      </c>
      <c r="I220" s="103">
        <v>1.5</v>
      </c>
      <c r="J220" s="103">
        <v>1.5</v>
      </c>
      <c r="K220" s="283">
        <f t="shared" si="7"/>
        <v>0</v>
      </c>
      <c r="L220" s="364"/>
      <c r="M220" s="364"/>
      <c r="N220" s="364">
        <f t="shared" si="8"/>
        <v>1285.9359999999999</v>
      </c>
      <c r="O220" s="162"/>
    </row>
    <row r="221" spans="1:19" ht="18.75" customHeight="1">
      <c r="A221" s="172">
        <v>196</v>
      </c>
      <c r="B221" s="30" t="s">
        <v>2</v>
      </c>
      <c r="C221" s="30">
        <v>4</v>
      </c>
      <c r="D221" s="29">
        <v>2</v>
      </c>
      <c r="E221" s="328">
        <v>88.4</v>
      </c>
      <c r="F221" s="30" t="e">
        <f>VLOOKUP(A221,#REF!,5,FALSE)</f>
        <v>#REF!</v>
      </c>
      <c r="G221" s="137">
        <v>65085056</v>
      </c>
      <c r="H221" s="32">
        <v>42305</v>
      </c>
      <c r="I221" s="107">
        <v>7.9429999999999996</v>
      </c>
      <c r="J221" s="103">
        <v>7.9429999999999996</v>
      </c>
      <c r="K221" s="283">
        <f t="shared" si="7"/>
        <v>0</v>
      </c>
      <c r="L221" s="364"/>
      <c r="M221" s="364"/>
      <c r="N221" s="364">
        <f t="shared" si="8"/>
        <v>2531.7760000000003</v>
      </c>
      <c r="O221" s="162"/>
    </row>
    <row r="222" spans="1:19" ht="22.5" customHeight="1">
      <c r="A222" s="172">
        <v>197</v>
      </c>
      <c r="B222" s="30" t="s">
        <v>2</v>
      </c>
      <c r="C222" s="30">
        <v>5</v>
      </c>
      <c r="D222" s="29">
        <v>2</v>
      </c>
      <c r="E222" s="328">
        <v>47.1</v>
      </c>
      <c r="F222" s="30" t="e">
        <f>VLOOKUP(A222,#REF!,5,FALSE)</f>
        <v>#REF!</v>
      </c>
      <c r="G222" s="137">
        <v>65085147</v>
      </c>
      <c r="H222" s="32">
        <v>42305</v>
      </c>
      <c r="I222" s="107">
        <v>1.2</v>
      </c>
      <c r="J222" s="103">
        <v>1.2</v>
      </c>
      <c r="K222" s="283">
        <f t="shared" si="7"/>
        <v>0</v>
      </c>
      <c r="L222" s="364"/>
      <c r="M222" s="364"/>
      <c r="N222" s="364">
        <f t="shared" si="8"/>
        <v>1348.944</v>
      </c>
      <c r="O222" s="162" t="s">
        <v>404</v>
      </c>
    </row>
    <row r="223" spans="1:19">
      <c r="A223" s="172">
        <v>198</v>
      </c>
      <c r="B223" s="30" t="s">
        <v>2</v>
      </c>
      <c r="C223" s="30">
        <v>6</v>
      </c>
      <c r="D223" s="29">
        <v>2</v>
      </c>
      <c r="E223" s="328">
        <v>86.7</v>
      </c>
      <c r="F223" s="30" t="e">
        <f>VLOOKUP(A223,#REF!,5,FALSE)</f>
        <v>#REF!</v>
      </c>
      <c r="G223" s="137">
        <v>65084971</v>
      </c>
      <c r="H223" s="32">
        <v>42305</v>
      </c>
      <c r="I223" s="107">
        <v>6.1150000000000002</v>
      </c>
      <c r="J223" s="107">
        <v>6.1150000000000002</v>
      </c>
      <c r="K223" s="283">
        <f t="shared" si="7"/>
        <v>0</v>
      </c>
      <c r="L223" s="364"/>
      <c r="M223" s="364"/>
      <c r="N223" s="364">
        <f t="shared" si="8"/>
        <v>2483.0880000000002</v>
      </c>
      <c r="O223" s="162">
        <v>5.9</v>
      </c>
    </row>
    <row r="224" spans="1:19" ht="17.25" customHeight="1">
      <c r="A224" s="172">
        <v>199</v>
      </c>
      <c r="B224" s="30" t="s">
        <v>2</v>
      </c>
      <c r="C224" s="30">
        <v>7</v>
      </c>
      <c r="D224" s="29">
        <v>2</v>
      </c>
      <c r="E224" s="328">
        <v>43.3</v>
      </c>
      <c r="F224" s="30" t="e">
        <f>VLOOKUP(A224,#REF!,5,FALSE)</f>
        <v>#REF!</v>
      </c>
      <c r="G224" s="137">
        <v>65084938</v>
      </c>
      <c r="H224" s="32">
        <v>42305</v>
      </c>
      <c r="I224" s="103">
        <v>4.57</v>
      </c>
      <c r="J224" s="103">
        <v>4.57</v>
      </c>
      <c r="K224" s="283">
        <f t="shared" si="7"/>
        <v>0</v>
      </c>
      <c r="L224" s="364"/>
      <c r="M224" s="364"/>
      <c r="N224" s="364">
        <f t="shared" si="8"/>
        <v>1240.1119999999999</v>
      </c>
      <c r="O224" s="162"/>
    </row>
    <row r="225" spans="1:15">
      <c r="A225" s="172">
        <v>200</v>
      </c>
      <c r="B225" s="30" t="s">
        <v>2</v>
      </c>
      <c r="C225" s="30">
        <v>8</v>
      </c>
      <c r="D225" s="29">
        <v>2</v>
      </c>
      <c r="E225" s="328">
        <v>63.1</v>
      </c>
      <c r="F225" s="30" t="e">
        <f>VLOOKUP(A225,#REF!,5,FALSE)</f>
        <v>#REF!</v>
      </c>
      <c r="G225" s="137">
        <v>65084988</v>
      </c>
      <c r="H225" s="32">
        <v>42305</v>
      </c>
      <c r="I225" s="107">
        <v>3.68</v>
      </c>
      <c r="J225" s="107">
        <v>3.7</v>
      </c>
      <c r="K225" s="283">
        <f t="shared" si="7"/>
        <v>2.0000000000000018E-2</v>
      </c>
      <c r="L225" s="364"/>
      <c r="M225" s="364"/>
      <c r="N225" s="364">
        <f t="shared" si="8"/>
        <v>1807.184</v>
      </c>
      <c r="O225" s="162"/>
    </row>
    <row r="226" spans="1:15">
      <c r="A226" s="172">
        <v>201</v>
      </c>
      <c r="B226" s="30" t="s">
        <v>2</v>
      </c>
      <c r="C226" s="30">
        <v>1</v>
      </c>
      <c r="D226" s="29">
        <v>3</v>
      </c>
      <c r="E226" s="328">
        <v>63.6</v>
      </c>
      <c r="F226" s="30" t="e">
        <f>VLOOKUP(A226,#REF!,5,FALSE)</f>
        <v>#REF!</v>
      </c>
      <c r="G226" s="244">
        <v>65085137</v>
      </c>
      <c r="H226" s="32">
        <v>42305</v>
      </c>
      <c r="I226" s="127">
        <v>3.6</v>
      </c>
      <c r="J226" s="127">
        <v>3.6</v>
      </c>
      <c r="K226" s="283">
        <f t="shared" si="7"/>
        <v>0</v>
      </c>
      <c r="L226" s="364"/>
      <c r="M226" s="364"/>
      <c r="N226" s="364">
        <f t="shared" si="8"/>
        <v>1821.5040000000001</v>
      </c>
      <c r="O226" s="162"/>
    </row>
    <row r="227" spans="1:15">
      <c r="A227" s="172">
        <v>202</v>
      </c>
      <c r="B227" s="30" t="s">
        <v>2</v>
      </c>
      <c r="C227" s="30">
        <v>2</v>
      </c>
      <c r="D227" s="29">
        <v>3</v>
      </c>
      <c r="E227" s="328">
        <v>43.3</v>
      </c>
      <c r="F227" s="30" t="e">
        <f>VLOOKUP(A227,#REF!,5,FALSE)</f>
        <v>#REF!</v>
      </c>
      <c r="G227" s="137">
        <v>65085012</v>
      </c>
      <c r="H227" s="32">
        <v>42787</v>
      </c>
      <c r="I227" s="103">
        <v>2.04</v>
      </c>
      <c r="J227" s="107">
        <v>2.85</v>
      </c>
      <c r="K227" s="283">
        <f t="shared" si="7"/>
        <v>0.81</v>
      </c>
      <c r="L227" s="364"/>
      <c r="M227" s="364"/>
      <c r="N227" s="364">
        <f t="shared" si="8"/>
        <v>1240.1119999999999</v>
      </c>
      <c r="O227" s="162"/>
    </row>
    <row r="228" spans="1:15">
      <c r="A228" s="172">
        <v>203</v>
      </c>
      <c r="B228" s="30" t="s">
        <v>2</v>
      </c>
      <c r="C228" s="30">
        <v>3</v>
      </c>
      <c r="D228" s="29">
        <v>3</v>
      </c>
      <c r="E228" s="328">
        <v>44.5</v>
      </c>
      <c r="F228" s="30" t="s">
        <v>390</v>
      </c>
      <c r="G228" s="137">
        <v>65085182</v>
      </c>
      <c r="H228" s="32">
        <v>42305</v>
      </c>
      <c r="I228" s="107">
        <v>2.4</v>
      </c>
      <c r="J228" s="103">
        <v>2.4</v>
      </c>
      <c r="K228" s="283">
        <f t="shared" si="7"/>
        <v>0</v>
      </c>
      <c r="L228" s="364"/>
      <c r="M228" s="364"/>
      <c r="N228" s="364">
        <f t="shared" si="8"/>
        <v>1274.48</v>
      </c>
      <c r="O228" s="162" t="s">
        <v>374</v>
      </c>
    </row>
    <row r="229" spans="1:15">
      <c r="A229" s="172">
        <v>204</v>
      </c>
      <c r="B229" s="30" t="s">
        <v>2</v>
      </c>
      <c r="C229" s="30">
        <v>4</v>
      </c>
      <c r="D229" s="29">
        <v>3</v>
      </c>
      <c r="E229" s="328">
        <v>88.1</v>
      </c>
      <c r="F229" s="30" t="s">
        <v>390</v>
      </c>
      <c r="G229" s="137">
        <v>65085208</v>
      </c>
      <c r="H229" s="32">
        <v>42305</v>
      </c>
      <c r="I229" s="107">
        <v>7</v>
      </c>
      <c r="J229" s="103">
        <v>7</v>
      </c>
      <c r="K229" s="283">
        <f t="shared" si="7"/>
        <v>0</v>
      </c>
      <c r="L229" s="364"/>
      <c r="M229" s="364"/>
      <c r="N229" s="364">
        <f t="shared" si="8"/>
        <v>2523.1839999999997</v>
      </c>
      <c r="O229" s="162" t="s">
        <v>374</v>
      </c>
    </row>
    <row r="230" spans="1:15">
      <c r="A230" s="172">
        <v>205</v>
      </c>
      <c r="B230" s="30" t="s">
        <v>2</v>
      </c>
      <c r="C230" s="30">
        <v>5</v>
      </c>
      <c r="D230" s="29">
        <v>3</v>
      </c>
      <c r="E230" s="328">
        <v>46.3</v>
      </c>
      <c r="F230" s="30" t="e">
        <f>VLOOKUP(A230,#REF!,5,FALSE)</f>
        <v>#REF!</v>
      </c>
      <c r="G230" s="137">
        <v>65084983</v>
      </c>
      <c r="H230" s="32">
        <v>42305</v>
      </c>
      <c r="I230" s="107">
        <v>3.5630000000000002</v>
      </c>
      <c r="J230" s="103">
        <v>3.5630000000000002</v>
      </c>
      <c r="K230" s="283">
        <f t="shared" si="7"/>
        <v>0</v>
      </c>
      <c r="L230" s="364"/>
      <c r="M230" s="364"/>
      <c r="N230" s="364">
        <f t="shared" si="8"/>
        <v>1326.0319999999999</v>
      </c>
      <c r="O230" s="162"/>
    </row>
    <row r="231" spans="1:15">
      <c r="A231" s="172">
        <v>206</v>
      </c>
      <c r="B231" s="30" t="s">
        <v>2</v>
      </c>
      <c r="C231" s="30">
        <v>6</v>
      </c>
      <c r="D231" s="29">
        <v>3</v>
      </c>
      <c r="E231" s="328">
        <v>86.2</v>
      </c>
      <c r="F231" s="30" t="e">
        <f>VLOOKUP(A231,#REF!,5,FALSE)</f>
        <v>#REF!</v>
      </c>
      <c r="G231" s="137">
        <v>712749</v>
      </c>
      <c r="H231" s="32">
        <v>42305</v>
      </c>
      <c r="I231" s="228">
        <v>0</v>
      </c>
      <c r="J231" s="107">
        <v>0.9536</v>
      </c>
      <c r="K231" s="283">
        <f t="shared" si="7"/>
        <v>0.9536</v>
      </c>
      <c r="L231" s="364"/>
      <c r="M231" s="364"/>
      <c r="N231" s="364">
        <f t="shared" si="8"/>
        <v>2468.768</v>
      </c>
      <c r="O231" s="162" t="s">
        <v>420</v>
      </c>
    </row>
    <row r="232" spans="1:15" ht="18.75" customHeight="1">
      <c r="A232" s="172">
        <v>207</v>
      </c>
      <c r="B232" s="30" t="s">
        <v>2</v>
      </c>
      <c r="C232" s="30">
        <v>7</v>
      </c>
      <c r="D232" s="29">
        <v>3</v>
      </c>
      <c r="E232" s="328">
        <v>42.9</v>
      </c>
      <c r="F232" s="30" t="e">
        <f>VLOOKUP(A232,#REF!,5,FALSE)</f>
        <v>#REF!</v>
      </c>
      <c r="G232" s="31">
        <v>346376</v>
      </c>
      <c r="H232" s="32">
        <v>42305</v>
      </c>
      <c r="I232" s="127">
        <v>2.14</v>
      </c>
      <c r="J232" s="127">
        <v>2.4</v>
      </c>
      <c r="K232" s="283">
        <f t="shared" si="7"/>
        <v>0.25999999999999979</v>
      </c>
      <c r="L232" s="364"/>
      <c r="M232" s="364"/>
      <c r="N232" s="364">
        <f t="shared" si="8"/>
        <v>1228.6559999999999</v>
      </c>
      <c r="O232" s="162"/>
    </row>
    <row r="233" spans="1:15">
      <c r="A233" s="172">
        <v>208</v>
      </c>
      <c r="B233" s="30" t="s">
        <v>2</v>
      </c>
      <c r="C233" s="30">
        <v>8</v>
      </c>
      <c r="D233" s="29">
        <v>3</v>
      </c>
      <c r="E233" s="328">
        <v>62.9</v>
      </c>
      <c r="F233" s="30" t="e">
        <f>VLOOKUP(A233,#REF!,5,FALSE)</f>
        <v>#REF!</v>
      </c>
      <c r="G233" s="137">
        <v>65085288</v>
      </c>
      <c r="H233" s="32">
        <v>42305</v>
      </c>
      <c r="I233" s="107">
        <v>5.6230000000000002</v>
      </c>
      <c r="J233" s="103">
        <v>5.6230000000000002</v>
      </c>
      <c r="K233" s="283">
        <f t="shared" si="7"/>
        <v>0</v>
      </c>
      <c r="L233" s="364"/>
      <c r="M233" s="364"/>
      <c r="N233" s="364">
        <f t="shared" si="8"/>
        <v>1801.4559999999999</v>
      </c>
      <c r="O233" s="162"/>
    </row>
    <row r="234" spans="1:15">
      <c r="A234" s="229">
        <v>209</v>
      </c>
      <c r="B234" s="30" t="s">
        <v>2</v>
      </c>
      <c r="C234" s="30">
        <v>1</v>
      </c>
      <c r="D234" s="29">
        <v>4</v>
      </c>
      <c r="E234" s="328">
        <v>63.4</v>
      </c>
      <c r="F234" s="30" t="s">
        <v>321</v>
      </c>
      <c r="G234" s="137">
        <v>65085165</v>
      </c>
      <c r="H234" s="32">
        <v>42305</v>
      </c>
      <c r="I234" s="107">
        <v>4.66</v>
      </c>
      <c r="J234" s="107">
        <v>4.66</v>
      </c>
      <c r="K234" s="283">
        <f t="shared" si="7"/>
        <v>0</v>
      </c>
      <c r="L234" s="364"/>
      <c r="M234" s="364"/>
      <c r="N234" s="364">
        <f t="shared" si="8"/>
        <v>1815.7760000000001</v>
      </c>
      <c r="O234" s="162"/>
    </row>
    <row r="235" spans="1:15">
      <c r="A235" s="172">
        <v>210</v>
      </c>
      <c r="B235" s="30" t="s">
        <v>2</v>
      </c>
      <c r="C235" s="30">
        <v>2</v>
      </c>
      <c r="D235" s="29">
        <v>4</v>
      </c>
      <c r="E235" s="328">
        <v>42.4</v>
      </c>
      <c r="F235" s="30" t="e">
        <f>VLOOKUP(A235,#REF!,5,FALSE)</f>
        <v>#REF!</v>
      </c>
      <c r="G235" s="137">
        <v>65085153</v>
      </c>
      <c r="H235" s="32">
        <v>42305</v>
      </c>
      <c r="I235" s="228">
        <v>2.782</v>
      </c>
      <c r="J235" s="228">
        <v>2.782</v>
      </c>
      <c r="K235" s="283">
        <f t="shared" si="7"/>
        <v>0</v>
      </c>
      <c r="L235" s="364"/>
      <c r="M235" s="364"/>
      <c r="N235" s="364">
        <f t="shared" si="8"/>
        <v>1214.336</v>
      </c>
      <c r="O235" s="162" t="s">
        <v>411</v>
      </c>
    </row>
    <row r="236" spans="1:15">
      <c r="A236" s="172">
        <v>211</v>
      </c>
      <c r="B236" s="30" t="s">
        <v>2</v>
      </c>
      <c r="C236" s="30">
        <v>3</v>
      </c>
      <c r="D236" s="29">
        <v>4</v>
      </c>
      <c r="E236" s="328">
        <v>44.3</v>
      </c>
      <c r="F236" s="30" t="e">
        <f>VLOOKUP(A236,#REF!,5,FALSE)</f>
        <v>#REF!</v>
      </c>
      <c r="G236" s="137">
        <v>65081915</v>
      </c>
      <c r="H236" s="32">
        <v>42305</v>
      </c>
      <c r="I236" s="103">
        <v>3.5</v>
      </c>
      <c r="J236" s="107">
        <v>3.5</v>
      </c>
      <c r="K236" s="283">
        <f t="shared" si="7"/>
        <v>0</v>
      </c>
      <c r="L236" s="364"/>
      <c r="M236" s="364"/>
      <c r="N236" s="364">
        <f t="shared" si="8"/>
        <v>1268.752</v>
      </c>
      <c r="O236" s="162"/>
    </row>
    <row r="237" spans="1:15">
      <c r="A237" s="172">
        <v>212</v>
      </c>
      <c r="B237" s="30" t="s">
        <v>2</v>
      </c>
      <c r="C237" s="30">
        <v>4</v>
      </c>
      <c r="D237" s="29">
        <v>4</v>
      </c>
      <c r="E237" s="328">
        <v>88.3</v>
      </c>
      <c r="F237" s="30" t="e">
        <f>VLOOKUP(A237,#REF!,5,FALSE)</f>
        <v>#REF!</v>
      </c>
      <c r="G237" s="137">
        <v>65081565</v>
      </c>
      <c r="H237" s="32">
        <v>42305</v>
      </c>
      <c r="I237" s="107">
        <v>0.3</v>
      </c>
      <c r="J237" s="107">
        <v>0.3</v>
      </c>
      <c r="K237" s="283">
        <f t="shared" si="7"/>
        <v>0</v>
      </c>
      <c r="L237" s="364"/>
      <c r="M237" s="364"/>
      <c r="N237" s="364">
        <f t="shared" si="8"/>
        <v>2528.9119999999998</v>
      </c>
      <c r="O237" s="162" t="s">
        <v>387</v>
      </c>
    </row>
    <row r="238" spans="1:15">
      <c r="A238" s="172">
        <v>213</v>
      </c>
      <c r="B238" s="30" t="s">
        <v>2</v>
      </c>
      <c r="C238" s="30">
        <v>5</v>
      </c>
      <c r="D238" s="29">
        <v>4</v>
      </c>
      <c r="E238" s="328">
        <v>46.1</v>
      </c>
      <c r="F238" s="30" t="e">
        <f>VLOOKUP(A238,#REF!,5,FALSE)</f>
        <v>#REF!</v>
      </c>
      <c r="G238" s="137">
        <v>65081838</v>
      </c>
      <c r="H238" s="32">
        <v>42305</v>
      </c>
      <c r="I238" s="103">
        <v>2</v>
      </c>
      <c r="J238" s="103">
        <v>2</v>
      </c>
      <c r="K238" s="283">
        <f t="shared" si="7"/>
        <v>0</v>
      </c>
      <c r="L238" s="364"/>
      <c r="M238" s="364"/>
      <c r="N238" s="364">
        <f t="shared" si="8"/>
        <v>1320.3040000000001</v>
      </c>
      <c r="O238" s="162"/>
    </row>
    <row r="239" spans="1:15">
      <c r="A239" s="172">
        <v>214</v>
      </c>
      <c r="B239" s="30" t="s">
        <v>2</v>
      </c>
      <c r="C239" s="30">
        <v>6</v>
      </c>
      <c r="D239" s="29">
        <v>4</v>
      </c>
      <c r="E239" s="328">
        <v>85.6</v>
      </c>
      <c r="F239" s="30" t="e">
        <f>VLOOKUP(A239,#REF!,5,FALSE)</f>
        <v>#REF!</v>
      </c>
      <c r="G239" s="137">
        <v>712755</v>
      </c>
      <c r="H239" s="32">
        <v>42305</v>
      </c>
      <c r="I239" s="228">
        <v>0</v>
      </c>
      <c r="J239" s="228">
        <v>0</v>
      </c>
      <c r="K239" s="283">
        <f t="shared" si="7"/>
        <v>0</v>
      </c>
      <c r="L239" s="364"/>
      <c r="M239" s="364"/>
      <c r="N239" s="364">
        <f t="shared" si="8"/>
        <v>2451.5839999999998</v>
      </c>
      <c r="O239" s="162" t="s">
        <v>420</v>
      </c>
    </row>
    <row r="240" spans="1:15">
      <c r="A240" s="172">
        <v>215</v>
      </c>
      <c r="B240" s="30" t="s">
        <v>2</v>
      </c>
      <c r="C240" s="30">
        <v>7</v>
      </c>
      <c r="D240" s="29">
        <v>4</v>
      </c>
      <c r="E240" s="328">
        <v>42.4</v>
      </c>
      <c r="F240" s="30" t="e">
        <f>VLOOKUP(A240,#REF!,5,FALSE)</f>
        <v>#REF!</v>
      </c>
      <c r="G240" s="137">
        <v>65122254</v>
      </c>
      <c r="H240" s="32">
        <v>42305</v>
      </c>
      <c r="I240" s="107">
        <v>3.55</v>
      </c>
      <c r="J240" s="107">
        <v>3.55</v>
      </c>
      <c r="K240" s="283">
        <f t="shared" si="7"/>
        <v>0</v>
      </c>
      <c r="L240" s="364"/>
      <c r="M240" s="364"/>
      <c r="N240" s="364">
        <f t="shared" si="8"/>
        <v>1214.336</v>
      </c>
      <c r="O240" s="162"/>
    </row>
    <row r="241" spans="1:15">
      <c r="A241" s="172">
        <v>216</v>
      </c>
      <c r="B241" s="30" t="s">
        <v>2</v>
      </c>
      <c r="C241" s="30">
        <v>8</v>
      </c>
      <c r="D241" s="29">
        <v>4</v>
      </c>
      <c r="E241" s="328">
        <v>62.5</v>
      </c>
      <c r="F241" s="30" t="e">
        <f>VLOOKUP(A241,#REF!,5,FALSE)</f>
        <v>#REF!</v>
      </c>
      <c r="G241" s="137">
        <v>65085058</v>
      </c>
      <c r="H241" s="32">
        <v>42305</v>
      </c>
      <c r="I241" s="103">
        <v>5.5</v>
      </c>
      <c r="J241" s="107">
        <v>5.5</v>
      </c>
      <c r="K241" s="283">
        <f t="shared" si="7"/>
        <v>0</v>
      </c>
      <c r="L241" s="364"/>
      <c r="M241" s="364"/>
      <c r="N241" s="364">
        <f t="shared" si="8"/>
        <v>1790</v>
      </c>
      <c r="O241" s="162"/>
    </row>
    <row r="242" spans="1:15">
      <c r="A242" s="172">
        <v>217</v>
      </c>
      <c r="B242" s="30" t="s">
        <v>2</v>
      </c>
      <c r="C242" s="30">
        <v>1</v>
      </c>
      <c r="D242" s="29">
        <v>5</v>
      </c>
      <c r="E242" s="328">
        <v>63.2</v>
      </c>
      <c r="F242" s="30" t="e">
        <f>VLOOKUP(A242,#REF!,5,FALSE)</f>
        <v>#REF!</v>
      </c>
      <c r="G242" s="137">
        <v>65081759</v>
      </c>
      <c r="H242" s="32">
        <v>42305</v>
      </c>
      <c r="I242" s="107">
        <v>6.6</v>
      </c>
      <c r="J242" s="107">
        <v>6.6</v>
      </c>
      <c r="K242" s="283">
        <f t="shared" si="7"/>
        <v>0</v>
      </c>
      <c r="L242" s="364"/>
      <c r="M242" s="364"/>
      <c r="N242" s="364">
        <f t="shared" si="8"/>
        <v>1810.0480000000002</v>
      </c>
      <c r="O242" s="162"/>
    </row>
    <row r="243" spans="1:15">
      <c r="A243" s="172">
        <v>218</v>
      </c>
      <c r="B243" s="30" t="s">
        <v>2</v>
      </c>
      <c r="C243" s="30">
        <v>2</v>
      </c>
      <c r="D243" s="29">
        <v>5</v>
      </c>
      <c r="E243" s="328">
        <v>42.3</v>
      </c>
      <c r="F243" s="30" t="e">
        <f>VLOOKUP(A243,#REF!,5,FALSE)</f>
        <v>#REF!</v>
      </c>
      <c r="G243" s="137">
        <v>65081512</v>
      </c>
      <c r="H243" s="32">
        <v>42305</v>
      </c>
      <c r="I243" s="103">
        <v>3.52</v>
      </c>
      <c r="J243" s="107">
        <v>3.52</v>
      </c>
      <c r="K243" s="283">
        <f t="shared" si="7"/>
        <v>0</v>
      </c>
      <c r="L243" s="364"/>
      <c r="M243" s="364"/>
      <c r="N243" s="364">
        <f t="shared" si="8"/>
        <v>1211.472</v>
      </c>
      <c r="O243" s="162"/>
    </row>
    <row r="244" spans="1:15">
      <c r="A244" s="172">
        <v>219</v>
      </c>
      <c r="B244" s="30" t="s">
        <v>2</v>
      </c>
      <c r="C244" s="30">
        <v>3</v>
      </c>
      <c r="D244" s="29">
        <v>5</v>
      </c>
      <c r="E244" s="328">
        <v>44.3</v>
      </c>
      <c r="F244" s="30" t="s">
        <v>323</v>
      </c>
      <c r="G244" s="137">
        <v>65081297</v>
      </c>
      <c r="H244" s="32">
        <v>42305</v>
      </c>
      <c r="I244" s="107">
        <v>3.9</v>
      </c>
      <c r="J244" s="107">
        <v>3.9</v>
      </c>
      <c r="K244" s="283">
        <f t="shared" si="7"/>
        <v>0</v>
      </c>
      <c r="L244" s="364"/>
      <c r="M244" s="364"/>
      <c r="N244" s="364">
        <f t="shared" si="8"/>
        <v>1268.752</v>
      </c>
      <c r="O244" s="162"/>
    </row>
    <row r="245" spans="1:15">
      <c r="A245" s="172">
        <v>220</v>
      </c>
      <c r="B245" s="30" t="s">
        <v>2</v>
      </c>
      <c r="C245" s="30">
        <v>4</v>
      </c>
      <c r="D245" s="29">
        <v>5</v>
      </c>
      <c r="E245" s="328">
        <v>88.1</v>
      </c>
      <c r="F245" s="30" t="e">
        <f>VLOOKUP(A245,#REF!,5,FALSE)</f>
        <v>#REF!</v>
      </c>
      <c r="G245" s="137">
        <v>65081798</v>
      </c>
      <c r="H245" s="32">
        <v>42305</v>
      </c>
      <c r="I245" s="127">
        <v>8.1999999999999993</v>
      </c>
      <c r="J245" s="127">
        <v>8.1999999999999993</v>
      </c>
      <c r="K245" s="283">
        <f t="shared" si="7"/>
        <v>0</v>
      </c>
      <c r="L245" s="364"/>
      <c r="M245" s="364"/>
      <c r="N245" s="364">
        <f t="shared" si="8"/>
        <v>2523.1839999999997</v>
      </c>
      <c r="O245" s="162"/>
    </row>
    <row r="246" spans="1:15">
      <c r="A246" s="172">
        <v>221</v>
      </c>
      <c r="B246" s="30" t="s">
        <v>2</v>
      </c>
      <c r="C246" s="30">
        <v>5</v>
      </c>
      <c r="D246" s="29">
        <v>5</v>
      </c>
      <c r="E246" s="328">
        <v>46.4</v>
      </c>
      <c r="F246" s="30" t="e">
        <f>VLOOKUP(A246,#REF!,5,FALSE)</f>
        <v>#REF!</v>
      </c>
      <c r="G246" s="137">
        <v>65081680</v>
      </c>
      <c r="H246" s="32">
        <v>42305</v>
      </c>
      <c r="I246" s="127">
        <v>2.21</v>
      </c>
      <c r="J246" s="127">
        <v>2.21</v>
      </c>
      <c r="K246" s="283">
        <f t="shared" si="7"/>
        <v>0</v>
      </c>
      <c r="L246" s="364"/>
      <c r="M246" s="364"/>
      <c r="N246" s="364">
        <f t="shared" si="8"/>
        <v>1328.896</v>
      </c>
      <c r="O246" s="162"/>
    </row>
    <row r="247" spans="1:15">
      <c r="A247" s="172">
        <v>222</v>
      </c>
      <c r="B247" s="30" t="s">
        <v>2</v>
      </c>
      <c r="C247" s="30">
        <v>6</v>
      </c>
      <c r="D247" s="29">
        <v>5</v>
      </c>
      <c r="E247" s="328">
        <v>85.6</v>
      </c>
      <c r="F247" s="30" t="e">
        <f>VLOOKUP(A247,#REF!,5,FALSE)</f>
        <v>#REF!</v>
      </c>
      <c r="G247" s="137">
        <v>65081687</v>
      </c>
      <c r="H247" s="32">
        <v>42305</v>
      </c>
      <c r="I247" s="107">
        <v>3.9</v>
      </c>
      <c r="J247" s="103">
        <v>3.9</v>
      </c>
      <c r="K247" s="283">
        <f t="shared" si="7"/>
        <v>0</v>
      </c>
      <c r="L247" s="364"/>
      <c r="M247" s="364"/>
      <c r="N247" s="364">
        <f t="shared" si="8"/>
        <v>2451.5839999999998</v>
      </c>
      <c r="O247" s="307"/>
    </row>
    <row r="248" spans="1:15">
      <c r="A248" s="172">
        <v>223</v>
      </c>
      <c r="B248" s="30" t="s">
        <v>2</v>
      </c>
      <c r="C248" s="30">
        <v>7</v>
      </c>
      <c r="D248" s="29">
        <v>5</v>
      </c>
      <c r="E248" s="328">
        <v>42.5</v>
      </c>
      <c r="F248" s="30" t="e">
        <f>VLOOKUP(A248,#REF!,5,FALSE)</f>
        <v>#REF!</v>
      </c>
      <c r="G248" s="137">
        <v>65081536</v>
      </c>
      <c r="H248" s="32">
        <v>42305</v>
      </c>
      <c r="I248" s="103">
        <v>2.2000000000000002</v>
      </c>
      <c r="J248" s="103">
        <v>2.2000000000000002</v>
      </c>
      <c r="K248" s="283">
        <f t="shared" si="7"/>
        <v>0</v>
      </c>
      <c r="L248" s="364"/>
      <c r="M248" s="364"/>
      <c r="N248" s="364">
        <f t="shared" si="8"/>
        <v>1217.2</v>
      </c>
      <c r="O248" s="162"/>
    </row>
    <row r="249" spans="1:15">
      <c r="A249" s="172">
        <v>224</v>
      </c>
      <c r="B249" s="30" t="s">
        <v>2</v>
      </c>
      <c r="C249" s="30">
        <v>8</v>
      </c>
      <c r="D249" s="29">
        <v>5</v>
      </c>
      <c r="E249" s="328">
        <v>62.7</v>
      </c>
      <c r="F249" s="30" t="e">
        <f>VLOOKUP(A249,#REF!,5,FALSE)</f>
        <v>#REF!</v>
      </c>
      <c r="G249" s="137">
        <v>65081251</v>
      </c>
      <c r="H249" s="32">
        <v>42305</v>
      </c>
      <c r="I249" s="127">
        <v>6.5</v>
      </c>
      <c r="J249" s="127">
        <v>6.5</v>
      </c>
      <c r="K249" s="283">
        <f t="shared" si="7"/>
        <v>0</v>
      </c>
      <c r="L249" s="364"/>
      <c r="M249" s="364"/>
      <c r="N249" s="364">
        <f t="shared" si="8"/>
        <v>1795.7280000000001</v>
      </c>
      <c r="O249" s="162"/>
    </row>
    <row r="250" spans="1:15">
      <c r="A250" s="172">
        <v>225</v>
      </c>
      <c r="B250" s="30" t="s">
        <v>2</v>
      </c>
      <c r="C250" s="30">
        <v>1</v>
      </c>
      <c r="D250" s="29">
        <v>6</v>
      </c>
      <c r="E250" s="328">
        <v>63.1</v>
      </c>
      <c r="F250" s="30" t="e">
        <f>VLOOKUP(A250,#REF!,5,FALSE)</f>
        <v>#REF!</v>
      </c>
      <c r="G250" s="137">
        <v>65085192</v>
      </c>
      <c r="H250" s="32">
        <v>42305</v>
      </c>
      <c r="I250" s="107">
        <v>6.2</v>
      </c>
      <c r="J250" s="103">
        <v>6.2</v>
      </c>
      <c r="K250" s="283">
        <f t="shared" si="7"/>
        <v>0</v>
      </c>
      <c r="L250" s="364"/>
      <c r="M250" s="364"/>
      <c r="N250" s="364">
        <f t="shared" si="8"/>
        <v>1807.184</v>
      </c>
      <c r="O250" s="162"/>
    </row>
    <row r="251" spans="1:15">
      <c r="A251" s="172">
        <v>226</v>
      </c>
      <c r="B251" s="30" t="s">
        <v>2</v>
      </c>
      <c r="C251" s="30">
        <v>2</v>
      </c>
      <c r="D251" s="29">
        <v>6</v>
      </c>
      <c r="E251" s="328">
        <v>42.2</v>
      </c>
      <c r="F251" s="30" t="e">
        <f>VLOOKUP(A251,#REF!,5,FALSE)</f>
        <v>#REF!</v>
      </c>
      <c r="G251" s="137">
        <v>65085195</v>
      </c>
      <c r="H251" s="32">
        <v>42305</v>
      </c>
      <c r="I251" s="107">
        <v>3.53</v>
      </c>
      <c r="J251" s="103">
        <v>3.53</v>
      </c>
      <c r="K251" s="283">
        <f t="shared" si="7"/>
        <v>0</v>
      </c>
      <c r="L251" s="364"/>
      <c r="M251" s="364"/>
      <c r="N251" s="364">
        <f t="shared" si="8"/>
        <v>1208.6080000000002</v>
      </c>
      <c r="O251" s="162"/>
    </row>
    <row r="252" spans="1:15">
      <c r="A252" s="172">
        <v>227</v>
      </c>
      <c r="B252" s="30" t="s">
        <v>2</v>
      </c>
      <c r="C252" s="30">
        <v>3</v>
      </c>
      <c r="D252" s="29">
        <v>6</v>
      </c>
      <c r="E252" s="328">
        <v>43.9</v>
      </c>
      <c r="F252" s="30" t="s">
        <v>392</v>
      </c>
      <c r="G252" s="137">
        <v>65085274</v>
      </c>
      <c r="H252" s="32">
        <v>42305</v>
      </c>
      <c r="I252" s="127">
        <v>3.55</v>
      </c>
      <c r="J252" s="103">
        <v>3.55</v>
      </c>
      <c r="K252" s="283">
        <f t="shared" si="7"/>
        <v>0</v>
      </c>
      <c r="L252" s="364"/>
      <c r="M252" s="364"/>
      <c r="N252" s="364">
        <f t="shared" si="8"/>
        <v>1257.296</v>
      </c>
      <c r="O252" s="162"/>
    </row>
    <row r="253" spans="1:15">
      <c r="A253" s="172">
        <v>228</v>
      </c>
      <c r="B253" s="30" t="s">
        <v>2</v>
      </c>
      <c r="C253" s="30">
        <v>4</v>
      </c>
      <c r="D253" s="29">
        <v>6</v>
      </c>
      <c r="E253" s="330">
        <v>88.2</v>
      </c>
      <c r="F253" s="30" t="e">
        <f>VLOOKUP(A253,#REF!,5,FALSE)</f>
        <v>#REF!</v>
      </c>
      <c r="G253" s="137">
        <v>65085161</v>
      </c>
      <c r="H253" s="32">
        <v>42305</v>
      </c>
      <c r="I253" s="127">
        <v>6.6</v>
      </c>
      <c r="J253" s="127">
        <v>6.6</v>
      </c>
      <c r="K253" s="283">
        <f t="shared" si="7"/>
        <v>0</v>
      </c>
      <c r="L253" s="364"/>
      <c r="M253" s="364"/>
      <c r="N253" s="364">
        <f t="shared" si="8"/>
        <v>2526.0480000000002</v>
      </c>
      <c r="O253" s="162"/>
    </row>
    <row r="254" spans="1:15">
      <c r="A254" s="172">
        <v>229</v>
      </c>
      <c r="B254" s="30" t="s">
        <v>2</v>
      </c>
      <c r="C254" s="30">
        <v>5</v>
      </c>
      <c r="D254" s="29">
        <v>6</v>
      </c>
      <c r="E254" s="328">
        <v>46.8</v>
      </c>
      <c r="F254" s="30" t="e">
        <f>VLOOKUP(A254,#REF!,5,FALSE)</f>
        <v>#REF!</v>
      </c>
      <c r="G254" s="137">
        <v>65084815</v>
      </c>
      <c r="H254" s="32">
        <v>42305</v>
      </c>
      <c r="I254" s="103">
        <v>3.1</v>
      </c>
      <c r="J254" s="103">
        <v>3.1</v>
      </c>
      <c r="K254" s="283">
        <f t="shared" si="7"/>
        <v>0</v>
      </c>
      <c r="L254" s="364"/>
      <c r="M254" s="364"/>
      <c r="N254" s="364">
        <f t="shared" si="8"/>
        <v>1340.3519999999999</v>
      </c>
      <c r="O254" s="162"/>
    </row>
    <row r="255" spans="1:15">
      <c r="A255" s="172">
        <v>230</v>
      </c>
      <c r="B255" s="30" t="s">
        <v>2</v>
      </c>
      <c r="C255" s="30">
        <v>6</v>
      </c>
      <c r="D255" s="29">
        <v>6</v>
      </c>
      <c r="E255" s="328">
        <v>85.1</v>
      </c>
      <c r="F255" s="30" t="e">
        <f>VLOOKUP(A255,#REF!,5,FALSE)</f>
        <v>#REF!</v>
      </c>
      <c r="G255" s="244">
        <v>65085356</v>
      </c>
      <c r="H255" s="32">
        <v>42305</v>
      </c>
      <c r="I255" s="127">
        <v>5.4</v>
      </c>
      <c r="J255" s="127">
        <v>5.4</v>
      </c>
      <c r="K255" s="283">
        <f t="shared" si="7"/>
        <v>0</v>
      </c>
      <c r="L255" s="364"/>
      <c r="M255" s="364"/>
      <c r="N255" s="364">
        <f t="shared" si="8"/>
        <v>2437.2639999999997</v>
      </c>
      <c r="O255" s="162"/>
    </row>
    <row r="256" spans="1:15">
      <c r="A256" s="172">
        <v>231</v>
      </c>
      <c r="B256" s="30" t="s">
        <v>2</v>
      </c>
      <c r="C256" s="30">
        <v>7</v>
      </c>
      <c r="D256" s="29">
        <v>6</v>
      </c>
      <c r="E256" s="327">
        <v>42</v>
      </c>
      <c r="F256" s="30" t="e">
        <f>VLOOKUP(A256,#REF!,5,FALSE)</f>
        <v>#REF!</v>
      </c>
      <c r="G256" s="137">
        <v>65085346</v>
      </c>
      <c r="H256" s="32">
        <v>42305</v>
      </c>
      <c r="I256" s="228">
        <v>2</v>
      </c>
      <c r="J256" s="228">
        <v>2</v>
      </c>
      <c r="K256" s="283">
        <f t="shared" si="7"/>
        <v>0</v>
      </c>
      <c r="L256" s="364"/>
      <c r="M256" s="364"/>
      <c r="N256" s="364">
        <f t="shared" si="8"/>
        <v>1202.8800000000001</v>
      </c>
      <c r="O256" s="162" t="s">
        <v>405</v>
      </c>
    </row>
    <row r="257" spans="1:15">
      <c r="A257" s="172">
        <v>232</v>
      </c>
      <c r="B257" s="30" t="s">
        <v>2</v>
      </c>
      <c r="C257" s="30">
        <v>8</v>
      </c>
      <c r="D257" s="29">
        <v>6</v>
      </c>
      <c r="E257" s="328">
        <v>62.9</v>
      </c>
      <c r="F257" s="30" t="e">
        <f>VLOOKUP(A257,#REF!,5,FALSE)</f>
        <v>#REF!</v>
      </c>
      <c r="G257" s="137">
        <v>65084806</v>
      </c>
      <c r="H257" s="32">
        <v>42305</v>
      </c>
      <c r="I257" s="107">
        <v>3.9</v>
      </c>
      <c r="J257" s="107">
        <v>3.9</v>
      </c>
      <c r="K257" s="283">
        <f t="shared" si="7"/>
        <v>0</v>
      </c>
      <c r="L257" s="364"/>
      <c r="M257" s="364"/>
      <c r="N257" s="364">
        <f t="shared" si="8"/>
        <v>1801.4559999999999</v>
      </c>
      <c r="O257" s="306"/>
    </row>
    <row r="258" spans="1:15">
      <c r="A258" s="172">
        <v>233</v>
      </c>
      <c r="B258" s="30" t="s">
        <v>2</v>
      </c>
      <c r="C258" s="30">
        <v>1</v>
      </c>
      <c r="D258" s="29">
        <v>7</v>
      </c>
      <c r="E258" s="328">
        <v>63.1</v>
      </c>
      <c r="F258" s="30" t="e">
        <f>VLOOKUP(A258,#REF!,5,FALSE)</f>
        <v>#REF!</v>
      </c>
      <c r="G258" s="346"/>
      <c r="H258" s="32">
        <v>42305</v>
      </c>
      <c r="I258" s="324">
        <v>3.52</v>
      </c>
      <c r="J258" s="324">
        <v>3.52</v>
      </c>
      <c r="K258" s="283">
        <f t="shared" si="7"/>
        <v>0</v>
      </c>
      <c r="L258" s="364"/>
      <c r="M258" s="364"/>
      <c r="N258" s="364">
        <f t="shared" si="8"/>
        <v>1807.184</v>
      </c>
      <c r="O258" s="162">
        <v>3</v>
      </c>
    </row>
    <row r="259" spans="1:15">
      <c r="A259" s="359">
        <v>234</v>
      </c>
      <c r="B259" s="352" t="s">
        <v>2</v>
      </c>
      <c r="C259" s="352">
        <v>2</v>
      </c>
      <c r="D259" s="351">
        <v>7</v>
      </c>
      <c r="E259" s="358">
        <v>42</v>
      </c>
      <c r="F259" s="352" t="s">
        <v>414</v>
      </c>
      <c r="G259" s="360">
        <v>65084794</v>
      </c>
      <c r="H259" s="355">
        <v>42305</v>
      </c>
      <c r="I259" s="361">
        <v>1.9</v>
      </c>
      <c r="J259" s="418">
        <v>1.9</v>
      </c>
      <c r="K259" s="357">
        <f t="shared" si="7"/>
        <v>0</v>
      </c>
      <c r="L259" s="364"/>
      <c r="M259" s="364"/>
      <c r="N259" s="364">
        <f t="shared" si="8"/>
        <v>1202.8800000000001</v>
      </c>
      <c r="O259" s="363">
        <v>43206</v>
      </c>
    </row>
    <row r="260" spans="1:15">
      <c r="A260" s="172">
        <v>235</v>
      </c>
      <c r="B260" s="30" t="s">
        <v>2</v>
      </c>
      <c r="C260" s="30">
        <v>3</v>
      </c>
      <c r="D260" s="29">
        <v>7</v>
      </c>
      <c r="E260" s="327">
        <v>44</v>
      </c>
      <c r="F260" s="30" t="s">
        <v>422</v>
      </c>
      <c r="G260" s="137">
        <v>65084830</v>
      </c>
      <c r="H260" s="32">
        <v>42305</v>
      </c>
      <c r="I260" s="324">
        <v>1.3</v>
      </c>
      <c r="J260" s="418">
        <v>1.3</v>
      </c>
      <c r="K260" s="283">
        <f t="shared" si="7"/>
        <v>0</v>
      </c>
      <c r="L260" s="364"/>
      <c r="M260" s="364"/>
      <c r="N260" s="364">
        <f t="shared" si="8"/>
        <v>1260.1600000000001</v>
      </c>
      <c r="O260" s="162"/>
    </row>
    <row r="261" spans="1:15">
      <c r="A261" s="172">
        <v>236</v>
      </c>
      <c r="B261" s="30" t="s">
        <v>2</v>
      </c>
      <c r="C261" s="30">
        <v>4</v>
      </c>
      <c r="D261" s="29">
        <v>7</v>
      </c>
      <c r="E261" s="328">
        <v>88.5</v>
      </c>
      <c r="F261" s="30" t="e">
        <f>VLOOKUP(A261,#REF!,5,FALSE)</f>
        <v>#REF!</v>
      </c>
      <c r="G261" s="137">
        <v>65084857</v>
      </c>
      <c r="H261" s="32">
        <v>42305</v>
      </c>
      <c r="I261" s="127">
        <v>7.0449999999999999</v>
      </c>
      <c r="J261" s="127">
        <v>7.0469999999999997</v>
      </c>
      <c r="K261" s="283">
        <f t="shared" si="7"/>
        <v>1.9999999999997797E-3</v>
      </c>
      <c r="L261" s="364"/>
      <c r="M261" s="364"/>
      <c r="N261" s="364">
        <f t="shared" si="8"/>
        <v>2534.64</v>
      </c>
      <c r="O261" s="162"/>
    </row>
    <row r="262" spans="1:15">
      <c r="A262" s="172">
        <v>237</v>
      </c>
      <c r="B262" s="30" t="s">
        <v>2</v>
      </c>
      <c r="C262" s="30">
        <v>5</v>
      </c>
      <c r="D262" s="29">
        <v>7</v>
      </c>
      <c r="E262" s="328">
        <v>46.4</v>
      </c>
      <c r="F262" s="30" t="e">
        <f>VLOOKUP(A262,#REF!,5,FALSE)</f>
        <v>#REF!</v>
      </c>
      <c r="G262" s="137">
        <v>65084823</v>
      </c>
      <c r="H262" s="32">
        <v>42305</v>
      </c>
      <c r="I262" s="107">
        <v>5.62</v>
      </c>
      <c r="J262" s="107">
        <v>5.62</v>
      </c>
      <c r="K262" s="283">
        <f t="shared" si="7"/>
        <v>0</v>
      </c>
      <c r="L262" s="364"/>
      <c r="M262" s="364"/>
      <c r="N262" s="364">
        <f t="shared" si="8"/>
        <v>1328.896</v>
      </c>
      <c r="O262" s="162"/>
    </row>
    <row r="263" spans="1:15">
      <c r="A263" s="172">
        <v>238</v>
      </c>
      <c r="B263" s="30" t="s">
        <v>2</v>
      </c>
      <c r="C263" s="30">
        <v>6</v>
      </c>
      <c r="D263" s="29">
        <v>7</v>
      </c>
      <c r="E263" s="328">
        <v>84.9</v>
      </c>
      <c r="F263" s="30" t="e">
        <f>VLOOKUP(A263,#REF!,5,FALSE)</f>
        <v>#REF!</v>
      </c>
      <c r="G263" s="31">
        <v>348087</v>
      </c>
      <c r="H263" s="32">
        <v>42305</v>
      </c>
      <c r="I263" s="127">
        <v>7.5</v>
      </c>
      <c r="J263" s="127">
        <v>7.9</v>
      </c>
      <c r="K263" s="283">
        <f t="shared" si="7"/>
        <v>0.40000000000000036</v>
      </c>
      <c r="L263" s="364"/>
      <c r="M263" s="364"/>
      <c r="N263" s="364">
        <f t="shared" si="8"/>
        <v>2431.5360000000001</v>
      </c>
      <c r="O263" s="162"/>
    </row>
    <row r="264" spans="1:15">
      <c r="A264" s="172">
        <v>239</v>
      </c>
      <c r="B264" s="30" t="s">
        <v>2</v>
      </c>
      <c r="C264" s="30">
        <v>7</v>
      </c>
      <c r="D264" s="29">
        <v>7</v>
      </c>
      <c r="E264" s="330">
        <v>42.1</v>
      </c>
      <c r="F264" s="30" t="e">
        <f>VLOOKUP(A264,#REF!,5,FALSE)</f>
        <v>#REF!</v>
      </c>
      <c r="G264" s="137">
        <v>65084899</v>
      </c>
      <c r="H264" s="32">
        <v>42305</v>
      </c>
      <c r="I264" s="103">
        <v>3.37</v>
      </c>
      <c r="J264" s="127">
        <v>3.5</v>
      </c>
      <c r="K264" s="283">
        <f t="shared" si="7"/>
        <v>0.12999999999999989</v>
      </c>
      <c r="L264" s="364"/>
      <c r="M264" s="364"/>
      <c r="N264" s="364">
        <f t="shared" si="8"/>
        <v>1205.7440000000001</v>
      </c>
      <c r="O264" s="162"/>
    </row>
    <row r="265" spans="1:15">
      <c r="A265" s="172">
        <v>240</v>
      </c>
      <c r="B265" s="30" t="s">
        <v>2</v>
      </c>
      <c r="C265" s="30">
        <v>8</v>
      </c>
      <c r="D265" s="29">
        <v>7</v>
      </c>
      <c r="E265" s="327">
        <v>63</v>
      </c>
      <c r="F265" s="30" t="e">
        <f>VLOOKUP(A265,#REF!,5,FALSE)</f>
        <v>#REF!</v>
      </c>
      <c r="G265" s="137">
        <v>65084821</v>
      </c>
      <c r="H265" s="32">
        <v>42305</v>
      </c>
      <c r="I265" s="107">
        <v>5.2039999999999997</v>
      </c>
      <c r="J265" s="107">
        <v>5.2039999999999997</v>
      </c>
      <c r="K265" s="283">
        <f t="shared" si="7"/>
        <v>0</v>
      </c>
      <c r="L265" s="364"/>
      <c r="M265" s="364"/>
      <c r="N265" s="364">
        <f t="shared" si="8"/>
        <v>1804.32</v>
      </c>
      <c r="O265" s="162"/>
    </row>
    <row r="266" spans="1:15">
      <c r="A266" s="172">
        <v>241</v>
      </c>
      <c r="B266" s="30" t="s">
        <v>2</v>
      </c>
      <c r="C266" s="30">
        <v>1</v>
      </c>
      <c r="D266" s="29">
        <v>8</v>
      </c>
      <c r="E266" s="328">
        <v>63.1</v>
      </c>
      <c r="F266" s="30" t="s">
        <v>310</v>
      </c>
      <c r="G266" s="137">
        <v>65085254</v>
      </c>
      <c r="H266" s="32">
        <v>42305</v>
      </c>
      <c r="I266" s="107">
        <v>6.7</v>
      </c>
      <c r="J266" s="107">
        <v>6.7</v>
      </c>
      <c r="K266" s="283">
        <f t="shared" si="7"/>
        <v>0</v>
      </c>
      <c r="L266" s="364"/>
      <c r="M266" s="364"/>
      <c r="N266" s="364">
        <f t="shared" si="8"/>
        <v>1807.184</v>
      </c>
      <c r="O266" s="373">
        <v>43290</v>
      </c>
    </row>
    <row r="267" spans="1:15">
      <c r="A267" s="172">
        <v>242</v>
      </c>
      <c r="B267" s="30" t="s">
        <v>2</v>
      </c>
      <c r="C267" s="30">
        <v>2</v>
      </c>
      <c r="D267" s="29">
        <v>8</v>
      </c>
      <c r="E267" s="328">
        <v>42.1</v>
      </c>
      <c r="F267" s="30" t="e">
        <f>VLOOKUP(A267,#REF!,5,FALSE)</f>
        <v>#REF!</v>
      </c>
      <c r="G267" s="137">
        <v>65085635</v>
      </c>
      <c r="H267" s="32">
        <v>42305</v>
      </c>
      <c r="I267" s="107">
        <v>4</v>
      </c>
      <c r="J267" s="107">
        <v>4</v>
      </c>
      <c r="K267" s="283">
        <f t="shared" si="7"/>
        <v>0</v>
      </c>
      <c r="L267" s="364"/>
      <c r="M267" s="364"/>
      <c r="N267" s="364">
        <f t="shared" si="8"/>
        <v>1205.7440000000001</v>
      </c>
      <c r="O267" s="162"/>
    </row>
    <row r="268" spans="1:15">
      <c r="A268" s="172">
        <v>243</v>
      </c>
      <c r="B268" s="30" t="s">
        <v>2</v>
      </c>
      <c r="C268" s="30">
        <v>3</v>
      </c>
      <c r="D268" s="29">
        <v>8</v>
      </c>
      <c r="E268" s="328">
        <v>43.7</v>
      </c>
      <c r="F268" s="30" t="e">
        <f>VLOOKUP(A268,#REF!,5,FALSE)</f>
        <v>#REF!</v>
      </c>
      <c r="G268" s="137">
        <v>65085250</v>
      </c>
      <c r="H268" s="32">
        <v>42305</v>
      </c>
      <c r="I268" s="103">
        <v>1.77</v>
      </c>
      <c r="J268" s="103">
        <v>1.77</v>
      </c>
      <c r="K268" s="283">
        <f t="shared" si="7"/>
        <v>0</v>
      </c>
      <c r="L268" s="364"/>
      <c r="M268" s="364"/>
      <c r="N268" s="364">
        <f t="shared" si="8"/>
        <v>1251.5680000000002</v>
      </c>
      <c r="O268" s="162"/>
    </row>
    <row r="269" spans="1:15">
      <c r="A269" s="172">
        <v>244</v>
      </c>
      <c r="B269" s="30" t="s">
        <v>2</v>
      </c>
      <c r="C269" s="30">
        <v>4</v>
      </c>
      <c r="D269" s="29">
        <v>8</v>
      </c>
      <c r="E269" s="330">
        <v>88.9</v>
      </c>
      <c r="F269" s="30" t="e">
        <f>VLOOKUP(A269,#REF!,5,FALSE)</f>
        <v>#REF!</v>
      </c>
      <c r="G269" s="137">
        <v>65085622</v>
      </c>
      <c r="H269" s="32">
        <v>42305</v>
      </c>
      <c r="I269" s="103">
        <v>6.46</v>
      </c>
      <c r="J269" s="127">
        <v>7.04</v>
      </c>
      <c r="K269" s="283">
        <f t="shared" si="7"/>
        <v>0.58000000000000007</v>
      </c>
      <c r="L269" s="364"/>
      <c r="M269" s="364"/>
      <c r="N269" s="364">
        <f t="shared" si="8"/>
        <v>2546.096</v>
      </c>
      <c r="O269" s="162"/>
    </row>
    <row r="270" spans="1:15">
      <c r="A270" s="172">
        <v>245</v>
      </c>
      <c r="B270" s="30" t="s">
        <v>2</v>
      </c>
      <c r="C270" s="30">
        <v>5</v>
      </c>
      <c r="D270" s="29">
        <v>8</v>
      </c>
      <c r="E270" s="328">
        <v>46.6</v>
      </c>
      <c r="F270" s="30" t="e">
        <f>VLOOKUP(A270,#REF!,5,FALSE)</f>
        <v>#REF!</v>
      </c>
      <c r="G270" s="137">
        <v>65085598</v>
      </c>
      <c r="H270" s="32">
        <v>42305</v>
      </c>
      <c r="I270" s="107">
        <v>2</v>
      </c>
      <c r="J270" s="107">
        <v>2</v>
      </c>
      <c r="K270" s="283">
        <f t="shared" si="7"/>
        <v>0</v>
      </c>
      <c r="L270" s="364"/>
      <c r="M270" s="364"/>
      <c r="N270" s="364">
        <f t="shared" si="8"/>
        <v>1334.624</v>
      </c>
      <c r="O270" s="162"/>
    </row>
    <row r="271" spans="1:15">
      <c r="A271" s="172">
        <v>246</v>
      </c>
      <c r="B271" s="30" t="s">
        <v>2</v>
      </c>
      <c r="C271" s="30">
        <v>6</v>
      </c>
      <c r="D271" s="29">
        <v>8</v>
      </c>
      <c r="E271" s="328">
        <v>85.1</v>
      </c>
      <c r="F271" s="30" t="e">
        <f>VLOOKUP(A271,#REF!,5,FALSE)</f>
        <v>#REF!</v>
      </c>
      <c r="G271" s="137">
        <v>65085238</v>
      </c>
      <c r="H271" s="32">
        <v>42305</v>
      </c>
      <c r="I271" s="107">
        <v>5.3650000000000002</v>
      </c>
      <c r="J271" s="107">
        <v>5.3650000000000002</v>
      </c>
      <c r="K271" s="283">
        <f t="shared" si="7"/>
        <v>0</v>
      </c>
      <c r="L271" s="364"/>
      <c r="M271" s="364"/>
      <c r="N271" s="364">
        <f t="shared" si="8"/>
        <v>2437.2639999999997</v>
      </c>
      <c r="O271" s="373">
        <v>43286</v>
      </c>
    </row>
    <row r="272" spans="1:15">
      <c r="A272" s="172">
        <v>247</v>
      </c>
      <c r="B272" s="30" t="s">
        <v>2</v>
      </c>
      <c r="C272" s="30">
        <v>7</v>
      </c>
      <c r="D272" s="29">
        <v>8</v>
      </c>
      <c r="E272" s="328">
        <v>41.9</v>
      </c>
      <c r="F272" s="30" t="e">
        <f>VLOOKUP(A272,#REF!,5,FALSE)</f>
        <v>#REF!</v>
      </c>
      <c r="G272" s="137">
        <v>65085591</v>
      </c>
      <c r="H272" s="32">
        <v>42305</v>
      </c>
      <c r="I272" s="107">
        <v>3.7</v>
      </c>
      <c r="J272" s="107">
        <v>3.7</v>
      </c>
      <c r="K272" s="283">
        <f t="shared" si="7"/>
        <v>0</v>
      </c>
      <c r="L272" s="364"/>
      <c r="M272" s="364"/>
      <c r="N272" s="364">
        <f t="shared" si="8"/>
        <v>1200.0160000000001</v>
      </c>
      <c r="O272" s="162"/>
    </row>
    <row r="273" spans="1:15">
      <c r="A273" s="172">
        <v>248</v>
      </c>
      <c r="B273" s="30" t="s">
        <v>2</v>
      </c>
      <c r="C273" s="30">
        <v>8</v>
      </c>
      <c r="D273" s="29">
        <v>8</v>
      </c>
      <c r="E273" s="328">
        <v>62.8</v>
      </c>
      <c r="F273" s="30" t="e">
        <f>VLOOKUP(A273,#REF!,5,FALSE)</f>
        <v>#REF!</v>
      </c>
      <c r="G273" s="137">
        <v>65085322</v>
      </c>
      <c r="H273" s="32">
        <v>42305</v>
      </c>
      <c r="I273" s="107">
        <v>5.12</v>
      </c>
      <c r="J273" s="107">
        <v>5.12</v>
      </c>
      <c r="K273" s="283">
        <f t="shared" si="7"/>
        <v>0</v>
      </c>
      <c r="L273" s="364"/>
      <c r="M273" s="364"/>
      <c r="N273" s="364">
        <f t="shared" si="8"/>
        <v>1798.5919999999999</v>
      </c>
      <c r="O273" s="162"/>
    </row>
    <row r="274" spans="1:15">
      <c r="A274" s="172">
        <v>249</v>
      </c>
      <c r="B274" s="30" t="s">
        <v>2</v>
      </c>
      <c r="C274" s="30">
        <v>1</v>
      </c>
      <c r="D274" s="29">
        <v>9</v>
      </c>
      <c r="E274" s="328">
        <v>62.8</v>
      </c>
      <c r="F274" s="30" t="e">
        <f>VLOOKUP(A274,#REF!,5,FALSE)</f>
        <v>#REF!</v>
      </c>
      <c r="G274" s="244">
        <v>65085055</v>
      </c>
      <c r="H274" s="32">
        <v>42305</v>
      </c>
      <c r="I274" s="103">
        <v>4.2</v>
      </c>
      <c r="J274" s="103">
        <v>4.2</v>
      </c>
      <c r="K274" s="283">
        <f t="shared" si="7"/>
        <v>0</v>
      </c>
      <c r="L274" s="364"/>
      <c r="M274" s="364"/>
      <c r="N274" s="364">
        <f t="shared" si="8"/>
        <v>1798.5919999999999</v>
      </c>
      <c r="O274" s="162" t="s">
        <v>415</v>
      </c>
    </row>
    <row r="275" spans="1:15">
      <c r="A275" s="229">
        <v>250</v>
      </c>
      <c r="B275" s="230" t="s">
        <v>2</v>
      </c>
      <c r="C275" s="230">
        <v>2</v>
      </c>
      <c r="D275" s="231">
        <v>9</v>
      </c>
      <c r="E275" s="330">
        <v>41.9</v>
      </c>
      <c r="F275" s="230" t="e">
        <f>VLOOKUP(A275,#REF!,5,FALSE)</f>
        <v>#REF!</v>
      </c>
      <c r="G275" s="232" t="s">
        <v>412</v>
      </c>
      <c r="H275" s="233">
        <v>42305</v>
      </c>
      <c r="I275" s="228">
        <v>5.8</v>
      </c>
      <c r="J275" s="228">
        <v>5.8</v>
      </c>
      <c r="K275" s="283">
        <f t="shared" si="7"/>
        <v>0</v>
      </c>
      <c r="L275" s="364"/>
      <c r="M275" s="364"/>
      <c r="N275" s="364">
        <f t="shared" si="8"/>
        <v>1200.0160000000001</v>
      </c>
      <c r="O275" s="162" t="s">
        <v>394</v>
      </c>
    </row>
    <row r="276" spans="1:15">
      <c r="A276" s="229">
        <v>251</v>
      </c>
      <c r="B276" s="230" t="s">
        <v>2</v>
      </c>
      <c r="C276" s="230">
        <v>3</v>
      </c>
      <c r="D276" s="231">
        <v>9</v>
      </c>
      <c r="E276" s="328">
        <v>43.6</v>
      </c>
      <c r="F276" s="230" t="e">
        <f>VLOOKUP(A276,#REF!,5,FALSE)</f>
        <v>#REF!</v>
      </c>
      <c r="G276" s="232">
        <v>65085283</v>
      </c>
      <c r="H276" s="233">
        <v>42305</v>
      </c>
      <c r="I276" s="127">
        <v>3.52</v>
      </c>
      <c r="J276" s="127">
        <v>3.8</v>
      </c>
      <c r="K276" s="283">
        <f t="shared" si="7"/>
        <v>0.2799999999999998</v>
      </c>
      <c r="L276" s="364"/>
      <c r="M276" s="364"/>
      <c r="N276" s="364">
        <f t="shared" si="8"/>
        <v>1248.7040000000002</v>
      </c>
      <c r="O276" s="162"/>
    </row>
    <row r="277" spans="1:15">
      <c r="A277" s="172">
        <v>252</v>
      </c>
      <c r="B277" s="30" t="s">
        <v>2</v>
      </c>
      <c r="C277" s="30">
        <v>4</v>
      </c>
      <c r="D277" s="29">
        <v>9</v>
      </c>
      <c r="E277" s="328">
        <v>87.8</v>
      </c>
      <c r="F277" s="30" t="e">
        <f>VLOOKUP(A277,#REF!,5,FALSE)</f>
        <v>#REF!</v>
      </c>
      <c r="G277" s="137">
        <v>65085078</v>
      </c>
      <c r="H277" s="32">
        <v>42305</v>
      </c>
      <c r="I277" s="107">
        <v>7.1</v>
      </c>
      <c r="J277" s="103">
        <v>7.1</v>
      </c>
      <c r="K277" s="283">
        <f t="shared" si="7"/>
        <v>0</v>
      </c>
      <c r="L277" s="364"/>
      <c r="M277" s="364"/>
      <c r="N277" s="364">
        <f t="shared" si="8"/>
        <v>2514.5920000000001</v>
      </c>
      <c r="O277" s="162"/>
    </row>
    <row r="278" spans="1:15">
      <c r="A278" s="172">
        <v>253</v>
      </c>
      <c r="B278" s="30" t="s">
        <v>2</v>
      </c>
      <c r="C278" s="30">
        <v>5</v>
      </c>
      <c r="D278" s="29">
        <v>9</v>
      </c>
      <c r="E278" s="328">
        <v>87.8</v>
      </c>
      <c r="F278" s="30" t="e">
        <f>VLOOKUP(A278,#REF!,5,FALSE)</f>
        <v>#REF!</v>
      </c>
      <c r="G278" s="137">
        <v>65084375</v>
      </c>
      <c r="H278" s="32">
        <v>42305</v>
      </c>
      <c r="I278" s="107">
        <v>7.05</v>
      </c>
      <c r="J278" s="107">
        <v>7.05</v>
      </c>
      <c r="K278" s="283">
        <f t="shared" si="7"/>
        <v>0</v>
      </c>
      <c r="L278" s="364"/>
      <c r="M278" s="364"/>
      <c r="N278" s="364">
        <f t="shared" si="8"/>
        <v>2514.5920000000001</v>
      </c>
      <c r="O278" s="162"/>
    </row>
    <row r="279" spans="1:15">
      <c r="A279" s="172">
        <v>254</v>
      </c>
      <c r="B279" s="30" t="s">
        <v>2</v>
      </c>
      <c r="C279" s="30">
        <v>6</v>
      </c>
      <c r="D279" s="29">
        <v>9</v>
      </c>
      <c r="E279" s="328">
        <v>43.6</v>
      </c>
      <c r="F279" s="30" t="e">
        <f>VLOOKUP(A279,#REF!,5,FALSE)</f>
        <v>#REF!</v>
      </c>
      <c r="G279" s="137">
        <v>65084967</v>
      </c>
      <c r="H279" s="32">
        <v>42305</v>
      </c>
      <c r="I279" s="103">
        <v>3.2</v>
      </c>
      <c r="J279" s="107">
        <v>4.5</v>
      </c>
      <c r="K279" s="283">
        <f t="shared" ref="K279:K342" si="9">J279-I279</f>
        <v>1.2999999999999998</v>
      </c>
      <c r="L279" s="364"/>
      <c r="M279" s="364"/>
      <c r="N279" s="364">
        <f t="shared" si="8"/>
        <v>1248.7040000000002</v>
      </c>
      <c r="O279" s="162"/>
    </row>
    <row r="280" spans="1:15">
      <c r="A280" s="172">
        <v>255</v>
      </c>
      <c r="B280" s="30" t="s">
        <v>2</v>
      </c>
      <c r="C280" s="30">
        <v>7</v>
      </c>
      <c r="D280" s="29">
        <v>9</v>
      </c>
      <c r="E280" s="328">
        <v>41.8</v>
      </c>
      <c r="F280" s="30" t="e">
        <f>VLOOKUP(A280,#REF!,5,FALSE)</f>
        <v>#REF!</v>
      </c>
      <c r="G280" s="137">
        <v>65085015</v>
      </c>
      <c r="H280" s="32">
        <v>42305</v>
      </c>
      <c r="I280" s="103">
        <v>4.0999999999999996</v>
      </c>
      <c r="J280" s="103">
        <v>4.0999999999999996</v>
      </c>
      <c r="K280" s="283">
        <f t="shared" si="9"/>
        <v>0</v>
      </c>
      <c r="L280" s="364"/>
      <c r="M280" s="364"/>
      <c r="N280" s="364">
        <f t="shared" si="8"/>
        <v>1197.152</v>
      </c>
      <c r="O280" s="162"/>
    </row>
    <row r="281" spans="1:15">
      <c r="A281" s="172">
        <v>256</v>
      </c>
      <c r="B281" s="30" t="s">
        <v>2</v>
      </c>
      <c r="C281" s="30">
        <v>8</v>
      </c>
      <c r="D281" s="29">
        <v>9</v>
      </c>
      <c r="E281" s="328">
        <v>62.4</v>
      </c>
      <c r="F281" s="30" t="e">
        <f>VLOOKUP(A281,#REF!,5,FALSE)</f>
        <v>#REF!</v>
      </c>
      <c r="G281" s="137">
        <v>65085065</v>
      </c>
      <c r="H281" s="32">
        <v>42305</v>
      </c>
      <c r="I281" s="107">
        <v>5.4</v>
      </c>
      <c r="J281" s="103">
        <v>5.4</v>
      </c>
      <c r="K281" s="283">
        <f t="shared" si="9"/>
        <v>0</v>
      </c>
      <c r="L281" s="364"/>
      <c r="M281" s="364"/>
      <c r="N281" s="364">
        <f t="shared" si="8"/>
        <v>1787.136</v>
      </c>
      <c r="O281" s="162" t="s">
        <v>406</v>
      </c>
    </row>
    <row r="282" spans="1:15">
      <c r="A282" s="172">
        <v>257</v>
      </c>
      <c r="B282" s="30" t="s">
        <v>2</v>
      </c>
      <c r="C282" s="30">
        <v>1</v>
      </c>
      <c r="D282" s="29">
        <v>10</v>
      </c>
      <c r="E282" s="328">
        <v>62.9</v>
      </c>
      <c r="F282" s="30" t="e">
        <f>VLOOKUP(A282,#REF!,5,FALSE)</f>
        <v>#REF!</v>
      </c>
      <c r="G282" s="137">
        <v>65085159</v>
      </c>
      <c r="H282" s="32">
        <v>42305</v>
      </c>
      <c r="I282" s="324">
        <v>6.3040000000000003</v>
      </c>
      <c r="J282" s="324">
        <v>6.3040000000000003</v>
      </c>
      <c r="K282" s="283">
        <f t="shared" si="9"/>
        <v>0</v>
      </c>
      <c r="L282" s="364"/>
      <c r="M282" s="364"/>
      <c r="N282" s="364">
        <f t="shared" si="8"/>
        <v>1801.4559999999999</v>
      </c>
      <c r="O282" s="162"/>
    </row>
    <row r="283" spans="1:15">
      <c r="A283" s="172">
        <v>258</v>
      </c>
      <c r="B283" s="30" t="s">
        <v>2</v>
      </c>
      <c r="C283" s="30">
        <v>2</v>
      </c>
      <c r="D283" s="29">
        <v>10</v>
      </c>
      <c r="E283" s="330">
        <v>41.7</v>
      </c>
      <c r="F283" s="30" t="e">
        <f>VLOOKUP(A283,#REF!,5,FALSE)</f>
        <v>#REF!</v>
      </c>
      <c r="G283" s="137">
        <v>65085025</v>
      </c>
      <c r="H283" s="32">
        <v>42305</v>
      </c>
      <c r="I283" s="107">
        <v>4.641</v>
      </c>
      <c r="J283" s="103">
        <v>4.641</v>
      </c>
      <c r="K283" s="283">
        <f t="shared" si="9"/>
        <v>0</v>
      </c>
      <c r="L283" s="364"/>
      <c r="M283" s="364"/>
      <c r="N283" s="364">
        <f t="shared" ref="N283:N347" si="10">E283*28.64</f>
        <v>1194.288</v>
      </c>
      <c r="O283" s="162"/>
    </row>
    <row r="284" spans="1:15">
      <c r="A284" s="172">
        <v>259</v>
      </c>
      <c r="B284" s="30" t="s">
        <v>2</v>
      </c>
      <c r="C284" s="30">
        <v>3</v>
      </c>
      <c r="D284" s="29">
        <v>10</v>
      </c>
      <c r="E284" s="328">
        <v>43.6</v>
      </c>
      <c r="F284" s="30" t="e">
        <f>VLOOKUP(A284,#REF!,5,FALSE)</f>
        <v>#REF!</v>
      </c>
      <c r="G284" s="137">
        <v>65085057</v>
      </c>
      <c r="H284" s="32">
        <v>42305</v>
      </c>
      <c r="I284" s="103">
        <v>3.5</v>
      </c>
      <c r="J284" s="103">
        <v>3.5</v>
      </c>
      <c r="K284" s="283">
        <f t="shared" si="9"/>
        <v>0</v>
      </c>
      <c r="L284" s="364"/>
      <c r="M284" s="364"/>
      <c r="N284" s="364">
        <f t="shared" si="10"/>
        <v>1248.7040000000002</v>
      </c>
      <c r="O284" s="162"/>
    </row>
    <row r="285" spans="1:15">
      <c r="A285" s="172">
        <v>260</v>
      </c>
      <c r="B285" s="30" t="s">
        <v>2</v>
      </c>
      <c r="C285" s="30">
        <v>4</v>
      </c>
      <c r="D285" s="29">
        <v>10</v>
      </c>
      <c r="E285" s="328">
        <v>87.6</v>
      </c>
      <c r="F285" s="30" t="e">
        <f>VLOOKUP(A285,#REF!,5,FALSE)</f>
        <v>#REF!</v>
      </c>
      <c r="G285" s="137">
        <v>65085076</v>
      </c>
      <c r="H285" s="32">
        <v>42305</v>
      </c>
      <c r="I285" s="127">
        <v>7.0469999999999997</v>
      </c>
      <c r="J285" s="127">
        <v>7.0469999999999997</v>
      </c>
      <c r="K285" s="283">
        <f t="shared" si="9"/>
        <v>0</v>
      </c>
      <c r="L285" s="364"/>
      <c r="M285" s="364"/>
      <c r="N285" s="364">
        <f t="shared" si="10"/>
        <v>2508.864</v>
      </c>
      <c r="O285" s="162"/>
    </row>
    <row r="286" spans="1:15">
      <c r="A286" s="172">
        <v>261</v>
      </c>
      <c r="B286" s="30" t="s">
        <v>2</v>
      </c>
      <c r="C286" s="30">
        <v>5</v>
      </c>
      <c r="D286" s="29">
        <v>10</v>
      </c>
      <c r="E286" s="328">
        <v>87.3</v>
      </c>
      <c r="F286" s="30" t="e">
        <f>VLOOKUP(A286,#REF!,5,FALSE)</f>
        <v>#REF!</v>
      </c>
      <c r="G286" s="137">
        <v>65084965</v>
      </c>
      <c r="H286" s="32">
        <v>42305</v>
      </c>
      <c r="I286" s="127">
        <v>5.0999999999999996</v>
      </c>
      <c r="J286" s="127">
        <v>5.0999999999999996</v>
      </c>
      <c r="K286" s="283">
        <f t="shared" si="9"/>
        <v>0</v>
      </c>
      <c r="L286" s="364"/>
      <c r="M286" s="364"/>
      <c r="N286" s="364">
        <f t="shared" si="10"/>
        <v>2500.2719999999999</v>
      </c>
      <c r="O286" s="162"/>
    </row>
    <row r="287" spans="1:15">
      <c r="A287" s="172">
        <v>262</v>
      </c>
      <c r="B287" s="30" t="s">
        <v>2</v>
      </c>
      <c r="C287" s="30">
        <v>6</v>
      </c>
      <c r="D287" s="29">
        <v>10</v>
      </c>
      <c r="E287" s="328">
        <v>43.5</v>
      </c>
      <c r="F287" s="30" t="e">
        <f>VLOOKUP(A287,#REF!,5,FALSE)</f>
        <v>#REF!</v>
      </c>
      <c r="G287" s="137">
        <v>65085051</v>
      </c>
      <c r="H287" s="32">
        <v>42305</v>
      </c>
      <c r="I287" s="127">
        <v>3.5</v>
      </c>
      <c r="J287" s="127">
        <v>3.5</v>
      </c>
      <c r="K287" s="283">
        <f t="shared" si="9"/>
        <v>0</v>
      </c>
      <c r="L287" s="364"/>
      <c r="M287" s="364"/>
      <c r="N287" s="364">
        <f t="shared" si="10"/>
        <v>1245.8399999999999</v>
      </c>
      <c r="O287" s="162"/>
    </row>
    <row r="288" spans="1:15">
      <c r="A288" s="172">
        <v>263</v>
      </c>
      <c r="B288" s="30" t="s">
        <v>2</v>
      </c>
      <c r="C288" s="30">
        <v>7</v>
      </c>
      <c r="D288" s="29">
        <v>10</v>
      </c>
      <c r="E288" s="328">
        <v>41.8</v>
      </c>
      <c r="F288" s="30" t="e">
        <f>VLOOKUP(A288,#REF!,5,FALSE)</f>
        <v>#REF!</v>
      </c>
      <c r="G288" s="137">
        <v>65085063</v>
      </c>
      <c r="H288" s="32">
        <v>42305</v>
      </c>
      <c r="I288" s="107">
        <v>1.3</v>
      </c>
      <c r="J288" s="107">
        <v>1.3</v>
      </c>
      <c r="K288" s="283">
        <f t="shared" si="9"/>
        <v>0</v>
      </c>
      <c r="L288" s="364"/>
      <c r="M288" s="364"/>
      <c r="N288" s="364">
        <f t="shared" si="10"/>
        <v>1197.152</v>
      </c>
      <c r="O288" s="162" t="s">
        <v>429</v>
      </c>
    </row>
    <row r="289" spans="1:15">
      <c r="A289" s="172">
        <v>264</v>
      </c>
      <c r="B289" s="30" t="s">
        <v>2</v>
      </c>
      <c r="C289" s="30">
        <v>8</v>
      </c>
      <c r="D289" s="29">
        <v>10</v>
      </c>
      <c r="E289" s="328">
        <v>62.2</v>
      </c>
      <c r="F289" s="30" t="e">
        <f>VLOOKUP(A289,#REF!,5,FALSE)</f>
        <v>#REF!</v>
      </c>
      <c r="G289" s="137">
        <v>65085021</v>
      </c>
      <c r="H289" s="32">
        <v>42305</v>
      </c>
      <c r="I289" s="345">
        <v>5.0369999999999999</v>
      </c>
      <c r="J289" s="419">
        <v>5.0369999999999999</v>
      </c>
      <c r="K289" s="283">
        <f t="shared" si="9"/>
        <v>0</v>
      </c>
      <c r="L289" s="364"/>
      <c r="M289" s="364"/>
      <c r="N289" s="364">
        <f t="shared" si="10"/>
        <v>1781.4080000000001</v>
      </c>
      <c r="O289" s="162"/>
    </row>
    <row r="290" spans="1:15">
      <c r="A290" s="172">
        <v>265</v>
      </c>
      <c r="B290" s="30" t="s">
        <v>2</v>
      </c>
      <c r="C290" s="30">
        <v>1</v>
      </c>
      <c r="D290" s="29">
        <v>11</v>
      </c>
      <c r="E290" s="328">
        <v>62.8</v>
      </c>
      <c r="F290" s="30" t="e">
        <f>VLOOKUP(A290,#REF!,5,FALSE)</f>
        <v>#REF!</v>
      </c>
      <c r="G290" s="245">
        <v>65084898</v>
      </c>
      <c r="H290" s="32">
        <v>42305</v>
      </c>
      <c r="I290" s="127">
        <v>7.1829999999999998</v>
      </c>
      <c r="J290" s="127">
        <v>7.6</v>
      </c>
      <c r="K290" s="283">
        <f t="shared" si="9"/>
        <v>0.41699999999999982</v>
      </c>
      <c r="L290" s="364"/>
      <c r="M290" s="364"/>
      <c r="N290" s="364">
        <f t="shared" si="10"/>
        <v>1798.5919999999999</v>
      </c>
      <c r="O290" s="162"/>
    </row>
    <row r="291" spans="1:15">
      <c r="A291" s="172">
        <v>266</v>
      </c>
      <c r="B291" s="30" t="s">
        <v>2</v>
      </c>
      <c r="C291" s="30">
        <v>2</v>
      </c>
      <c r="D291" s="29">
        <v>11</v>
      </c>
      <c r="E291" s="330">
        <v>41.8</v>
      </c>
      <c r="F291" s="30" t="e">
        <f>VLOOKUP(A291,#REF!,5,FALSE)</f>
        <v>#REF!</v>
      </c>
      <c r="G291" s="137">
        <v>65081237</v>
      </c>
      <c r="H291" s="32">
        <v>42305</v>
      </c>
      <c r="I291" s="127">
        <v>0.40500000000000003</v>
      </c>
      <c r="J291" s="127">
        <v>0.59599999999999997</v>
      </c>
      <c r="K291" s="283">
        <f t="shared" si="9"/>
        <v>0.19099999999999995</v>
      </c>
      <c r="L291" s="364"/>
      <c r="M291" s="364"/>
      <c r="N291" s="364">
        <f t="shared" si="10"/>
        <v>1197.152</v>
      </c>
      <c r="O291" s="162" t="s">
        <v>407</v>
      </c>
    </row>
    <row r="292" spans="1:15">
      <c r="A292" s="172">
        <v>267</v>
      </c>
      <c r="B292" s="30" t="s">
        <v>2</v>
      </c>
      <c r="C292" s="30">
        <v>3</v>
      </c>
      <c r="D292" s="29">
        <v>11</v>
      </c>
      <c r="E292" s="328">
        <v>43.3</v>
      </c>
      <c r="F292" s="30" t="e">
        <f>VLOOKUP(A292,#REF!,5,FALSE)</f>
        <v>#REF!</v>
      </c>
      <c r="G292" s="137">
        <v>65084903</v>
      </c>
      <c r="H292" s="32">
        <v>42305</v>
      </c>
      <c r="I292" s="103">
        <v>2.8</v>
      </c>
      <c r="J292" s="103">
        <v>2.8</v>
      </c>
      <c r="K292" s="283">
        <f t="shared" si="9"/>
        <v>0</v>
      </c>
      <c r="L292" s="364"/>
      <c r="M292" s="364"/>
      <c r="N292" s="364">
        <f t="shared" si="10"/>
        <v>1240.1119999999999</v>
      </c>
      <c r="O292" s="162"/>
    </row>
    <row r="293" spans="1:15">
      <c r="A293" s="172">
        <v>268</v>
      </c>
      <c r="B293" s="30" t="s">
        <v>2</v>
      </c>
      <c r="C293" s="30">
        <v>4</v>
      </c>
      <c r="D293" s="29">
        <v>11</v>
      </c>
      <c r="E293" s="327">
        <v>88</v>
      </c>
      <c r="F293" s="30" t="e">
        <f>VLOOKUP(A293,#REF!,5,FALSE)</f>
        <v>#REF!</v>
      </c>
      <c r="G293" s="137">
        <v>65044899</v>
      </c>
      <c r="H293" s="32">
        <v>42305</v>
      </c>
      <c r="I293" s="103">
        <v>0</v>
      </c>
      <c r="J293" s="107">
        <v>0.78</v>
      </c>
      <c r="K293" s="283">
        <f t="shared" si="9"/>
        <v>0.78</v>
      </c>
      <c r="L293" s="364"/>
      <c r="M293" s="364"/>
      <c r="N293" s="364">
        <f t="shared" si="10"/>
        <v>2520.3200000000002</v>
      </c>
      <c r="O293" s="162"/>
    </row>
    <row r="294" spans="1:15">
      <c r="A294" s="172">
        <v>269</v>
      </c>
      <c r="B294" s="30" t="s">
        <v>2</v>
      </c>
      <c r="C294" s="30">
        <v>5</v>
      </c>
      <c r="D294" s="29">
        <v>11</v>
      </c>
      <c r="E294" s="327">
        <v>87</v>
      </c>
      <c r="F294" s="30" t="e">
        <f>VLOOKUP(A294,#REF!,5,FALSE)</f>
        <v>#REF!</v>
      </c>
      <c r="G294" s="137">
        <v>65085239</v>
      </c>
      <c r="H294" s="32">
        <v>42305</v>
      </c>
      <c r="I294" s="107">
        <v>6.6390000000000002</v>
      </c>
      <c r="J294" s="103">
        <v>6.6390000000000002</v>
      </c>
      <c r="K294" s="283">
        <f t="shared" si="9"/>
        <v>0</v>
      </c>
      <c r="L294" s="364"/>
      <c r="M294" s="364"/>
      <c r="N294" s="364">
        <f t="shared" si="10"/>
        <v>2491.6799999999998</v>
      </c>
      <c r="O294" s="162"/>
    </row>
    <row r="295" spans="1:15">
      <c r="A295" s="172">
        <v>270</v>
      </c>
      <c r="B295" s="30" t="s">
        <v>2</v>
      </c>
      <c r="C295" s="30">
        <v>6</v>
      </c>
      <c r="D295" s="29">
        <v>11</v>
      </c>
      <c r="E295" s="328">
        <v>43.5</v>
      </c>
      <c r="F295" s="30" t="e">
        <f>VLOOKUP(A295,#REF!,5,FALSE)</f>
        <v>#REF!</v>
      </c>
      <c r="G295" s="137">
        <v>65085105</v>
      </c>
      <c r="H295" s="32">
        <v>42305</v>
      </c>
      <c r="I295" s="103">
        <v>3.7</v>
      </c>
      <c r="J295" s="107">
        <v>4.2</v>
      </c>
      <c r="K295" s="283">
        <f t="shared" si="9"/>
        <v>0.5</v>
      </c>
      <c r="L295" s="364"/>
      <c r="M295" s="364"/>
      <c r="N295" s="364">
        <f t="shared" si="10"/>
        <v>1245.8399999999999</v>
      </c>
      <c r="O295" s="162"/>
    </row>
    <row r="296" spans="1:15">
      <c r="A296" s="172">
        <v>271</v>
      </c>
      <c r="B296" s="30" t="s">
        <v>2</v>
      </c>
      <c r="C296" s="30">
        <v>7</v>
      </c>
      <c r="D296" s="29">
        <v>11</v>
      </c>
      <c r="E296" s="328">
        <v>41.6</v>
      </c>
      <c r="F296" s="30" t="e">
        <f>VLOOKUP(A296,#REF!,5,FALSE)</f>
        <v>#REF!</v>
      </c>
      <c r="G296" s="137">
        <v>65085617</v>
      </c>
      <c r="H296" s="32">
        <v>42305</v>
      </c>
      <c r="I296" s="103">
        <v>6</v>
      </c>
      <c r="J296" s="107">
        <v>3.7</v>
      </c>
      <c r="K296" s="283">
        <f t="shared" si="9"/>
        <v>-2.2999999999999998</v>
      </c>
      <c r="L296" s="364"/>
      <c r="M296" s="364"/>
      <c r="N296" s="364">
        <f t="shared" si="10"/>
        <v>1191.424</v>
      </c>
      <c r="O296" s="162"/>
    </row>
    <row r="297" spans="1:15">
      <c r="A297" s="172">
        <v>272</v>
      </c>
      <c r="B297" s="30" t="s">
        <v>2</v>
      </c>
      <c r="C297" s="30">
        <v>8</v>
      </c>
      <c r="D297" s="29">
        <v>11</v>
      </c>
      <c r="E297" s="330">
        <v>62.1</v>
      </c>
      <c r="F297" s="30" t="e">
        <f>VLOOKUP(A297,#REF!,5,FALSE)</f>
        <v>#REF!</v>
      </c>
      <c r="G297" s="137">
        <v>65084992</v>
      </c>
      <c r="H297" s="32">
        <v>42305</v>
      </c>
      <c r="I297" s="127">
        <v>3.5</v>
      </c>
      <c r="J297" s="127">
        <v>4</v>
      </c>
      <c r="K297" s="283">
        <f t="shared" si="9"/>
        <v>0.5</v>
      </c>
      <c r="L297" s="364"/>
      <c r="M297" s="364"/>
      <c r="N297" s="364">
        <f t="shared" si="10"/>
        <v>1778.5440000000001</v>
      </c>
      <c r="O297" s="162" t="s">
        <v>344</v>
      </c>
    </row>
    <row r="298" spans="1:15">
      <c r="A298" s="172">
        <v>273</v>
      </c>
      <c r="B298" s="30" t="s">
        <v>2</v>
      </c>
      <c r="C298" s="30">
        <v>1</v>
      </c>
      <c r="D298" s="29">
        <v>12</v>
      </c>
      <c r="E298" s="327">
        <v>63</v>
      </c>
      <c r="F298" s="30" t="e">
        <f>VLOOKUP(A298,#REF!,5,FALSE)</f>
        <v>#REF!</v>
      </c>
      <c r="G298" s="137">
        <v>65083233</v>
      </c>
      <c r="H298" s="32">
        <v>42305</v>
      </c>
      <c r="I298" s="107">
        <v>6</v>
      </c>
      <c r="J298" s="107">
        <v>6</v>
      </c>
      <c r="K298" s="283">
        <f t="shared" si="9"/>
        <v>0</v>
      </c>
      <c r="L298" s="364"/>
      <c r="M298" s="364"/>
      <c r="N298" s="364">
        <f t="shared" si="10"/>
        <v>1804.32</v>
      </c>
      <c r="O298" s="162" t="s">
        <v>353</v>
      </c>
    </row>
    <row r="299" spans="1:15">
      <c r="A299" s="172">
        <v>274</v>
      </c>
      <c r="B299" s="30" t="s">
        <v>2</v>
      </c>
      <c r="C299" s="30">
        <v>2</v>
      </c>
      <c r="D299" s="29">
        <v>12</v>
      </c>
      <c r="E299" s="331">
        <v>41.6</v>
      </c>
      <c r="F299" s="30" t="e">
        <f>VLOOKUP(A299,#REF!,5,FALSE)</f>
        <v>#REF!</v>
      </c>
      <c r="G299" s="137">
        <v>65085070</v>
      </c>
      <c r="H299" s="32">
        <v>42305</v>
      </c>
      <c r="I299" s="107">
        <v>4.58</v>
      </c>
      <c r="J299" s="107">
        <v>4.59</v>
      </c>
      <c r="K299" s="283">
        <f t="shared" si="9"/>
        <v>9.9999999999997868E-3</v>
      </c>
      <c r="L299" s="364"/>
      <c r="M299" s="364"/>
      <c r="N299" s="364">
        <f t="shared" si="10"/>
        <v>1191.424</v>
      </c>
      <c r="O299" s="162"/>
    </row>
    <row r="300" spans="1:15">
      <c r="A300" s="172">
        <v>275</v>
      </c>
      <c r="B300" s="30" t="s">
        <v>2</v>
      </c>
      <c r="C300" s="30">
        <v>3</v>
      </c>
      <c r="D300" s="29">
        <v>12</v>
      </c>
      <c r="E300" s="328">
        <v>43.7</v>
      </c>
      <c r="F300" s="30" t="e">
        <f>VLOOKUP(A300,#REF!,5,FALSE)</f>
        <v>#REF!</v>
      </c>
      <c r="G300" s="137">
        <v>65085049</v>
      </c>
      <c r="H300" s="32">
        <v>42305</v>
      </c>
      <c r="I300" s="127">
        <v>3.8450000000000002</v>
      </c>
      <c r="J300" s="127">
        <v>3.8450000000000002</v>
      </c>
      <c r="K300" s="283">
        <f t="shared" si="9"/>
        <v>0</v>
      </c>
      <c r="L300" s="364"/>
      <c r="M300" s="364"/>
      <c r="N300" s="364">
        <f t="shared" si="10"/>
        <v>1251.5680000000002</v>
      </c>
      <c r="O300" s="162"/>
    </row>
    <row r="301" spans="1:15">
      <c r="A301" s="172">
        <v>276</v>
      </c>
      <c r="B301" s="30" t="s">
        <v>2</v>
      </c>
      <c r="C301" s="30">
        <v>4</v>
      </c>
      <c r="D301" s="29">
        <v>12</v>
      </c>
      <c r="E301" s="328">
        <v>87.4</v>
      </c>
      <c r="F301" s="30" t="e">
        <f>VLOOKUP(A301,#REF!,5,FALSE)</f>
        <v>#REF!</v>
      </c>
      <c r="G301" s="137">
        <v>65085040</v>
      </c>
      <c r="H301" s="32">
        <v>42305</v>
      </c>
      <c r="I301" s="107">
        <v>5.4</v>
      </c>
      <c r="J301" s="107">
        <v>5.6</v>
      </c>
      <c r="K301" s="283">
        <f t="shared" si="9"/>
        <v>0.19999999999999929</v>
      </c>
      <c r="L301" s="364"/>
      <c r="M301" s="364"/>
      <c r="N301" s="364">
        <f t="shared" si="10"/>
        <v>2503.1360000000004</v>
      </c>
      <c r="O301" s="162"/>
    </row>
    <row r="302" spans="1:15">
      <c r="A302" s="172">
        <v>277</v>
      </c>
      <c r="B302" s="30" t="s">
        <v>2</v>
      </c>
      <c r="C302" s="30">
        <v>5</v>
      </c>
      <c r="D302" s="29">
        <v>12</v>
      </c>
      <c r="E302" s="328">
        <v>87.1</v>
      </c>
      <c r="F302" s="30" t="e">
        <f>VLOOKUP(A302,#REF!,5,FALSE)</f>
        <v>#REF!</v>
      </c>
      <c r="G302" s="137">
        <v>65083843</v>
      </c>
      <c r="H302" s="32">
        <v>42305</v>
      </c>
      <c r="I302" s="127">
        <v>7.1</v>
      </c>
      <c r="J302" s="127">
        <v>7.1</v>
      </c>
      <c r="K302" s="283">
        <f>J302-I302</f>
        <v>0</v>
      </c>
      <c r="L302" s="364"/>
      <c r="M302" s="364"/>
      <c r="N302" s="364">
        <f t="shared" si="10"/>
        <v>2494.5439999999999</v>
      </c>
      <c r="O302" s="162"/>
    </row>
    <row r="303" spans="1:15">
      <c r="A303" s="172">
        <v>278</v>
      </c>
      <c r="B303" s="30" t="s">
        <v>2</v>
      </c>
      <c r="C303" s="30">
        <v>6</v>
      </c>
      <c r="D303" s="29">
        <v>12</v>
      </c>
      <c r="E303" s="328">
        <v>43.5</v>
      </c>
      <c r="F303" s="30" t="e">
        <f>VLOOKUP(A303,#REF!,5,FALSE)</f>
        <v>#REF!</v>
      </c>
      <c r="G303" s="137">
        <v>65085071</v>
      </c>
      <c r="H303" s="32">
        <v>42305</v>
      </c>
      <c r="I303" s="103">
        <v>2.7</v>
      </c>
      <c r="J303" s="107">
        <v>2.7</v>
      </c>
      <c r="K303" s="283">
        <f t="shared" si="9"/>
        <v>0</v>
      </c>
      <c r="L303" s="364"/>
      <c r="M303" s="364"/>
      <c r="N303" s="364">
        <f t="shared" si="10"/>
        <v>1245.8399999999999</v>
      </c>
      <c r="O303" s="307" t="s">
        <v>408</v>
      </c>
    </row>
    <row r="304" spans="1:15">
      <c r="A304" s="172">
        <v>279</v>
      </c>
      <c r="B304" s="30" t="s">
        <v>2</v>
      </c>
      <c r="C304" s="30">
        <v>7</v>
      </c>
      <c r="D304" s="29">
        <v>12</v>
      </c>
      <c r="E304" s="328">
        <v>41.6</v>
      </c>
      <c r="F304" s="30" t="e">
        <f>VLOOKUP(A304,#REF!,5,FALSE)</f>
        <v>#REF!</v>
      </c>
      <c r="G304" s="137">
        <v>65085085</v>
      </c>
      <c r="H304" s="32">
        <v>42305</v>
      </c>
      <c r="I304" s="127">
        <v>3.5</v>
      </c>
      <c r="J304" s="127">
        <v>3.5</v>
      </c>
      <c r="K304" s="283">
        <f t="shared" si="9"/>
        <v>0</v>
      </c>
      <c r="L304" s="364"/>
      <c r="M304" s="364"/>
      <c r="N304" s="364">
        <f t="shared" si="10"/>
        <v>1191.424</v>
      </c>
      <c r="O304" s="162"/>
    </row>
    <row r="305" spans="1:15" ht="14.25" customHeight="1">
      <c r="A305" s="172">
        <v>280</v>
      </c>
      <c r="B305" s="30" t="s">
        <v>2</v>
      </c>
      <c r="C305" s="30">
        <v>8</v>
      </c>
      <c r="D305" s="29">
        <v>12</v>
      </c>
      <c r="E305" s="328">
        <v>62.3</v>
      </c>
      <c r="F305" s="30" t="e">
        <f>VLOOKUP(A305,#REF!,5,FALSE)</f>
        <v>#REF!</v>
      </c>
      <c r="G305" s="137">
        <v>65085089</v>
      </c>
      <c r="H305" s="32">
        <v>42305</v>
      </c>
      <c r="I305" s="107">
        <v>5</v>
      </c>
      <c r="J305" s="107">
        <v>5</v>
      </c>
      <c r="K305" s="283">
        <f t="shared" si="9"/>
        <v>0</v>
      </c>
      <c r="L305" s="364"/>
      <c r="M305" s="364"/>
      <c r="N305" s="364">
        <f t="shared" si="10"/>
        <v>1784.2719999999999</v>
      </c>
      <c r="O305" s="162"/>
    </row>
    <row r="306" spans="1:15">
      <c r="A306" s="172">
        <v>281</v>
      </c>
      <c r="B306" s="30" t="s">
        <v>2</v>
      </c>
      <c r="C306" s="30">
        <v>1</v>
      </c>
      <c r="D306" s="29">
        <v>13</v>
      </c>
      <c r="E306" s="328">
        <v>62.5</v>
      </c>
      <c r="F306" s="30" t="e">
        <f>VLOOKUP(A306,#REF!,5,FALSE)</f>
        <v>#REF!</v>
      </c>
      <c r="G306" s="137">
        <v>65082178</v>
      </c>
      <c r="H306" s="32">
        <v>42305</v>
      </c>
      <c r="I306" s="103">
        <v>3.54</v>
      </c>
      <c r="J306" s="103">
        <v>3.54</v>
      </c>
      <c r="K306" s="283">
        <f t="shared" si="9"/>
        <v>0</v>
      </c>
      <c r="L306" s="364"/>
      <c r="M306" s="364"/>
      <c r="N306" s="364">
        <f t="shared" si="10"/>
        <v>1790</v>
      </c>
      <c r="O306" s="162"/>
    </row>
    <row r="307" spans="1:15">
      <c r="A307" s="172">
        <v>282</v>
      </c>
      <c r="B307" s="30" t="s">
        <v>2</v>
      </c>
      <c r="C307" s="30">
        <v>2</v>
      </c>
      <c r="D307" s="29">
        <v>13</v>
      </c>
      <c r="E307" s="328">
        <v>41.7</v>
      </c>
      <c r="F307" s="30" t="e">
        <f>VLOOKUP(A307,#REF!,5,FALSE)</f>
        <v>#REF!</v>
      </c>
      <c r="G307" s="137">
        <v>65081606</v>
      </c>
      <c r="H307" s="32">
        <v>42305</v>
      </c>
      <c r="I307" s="103">
        <v>2.4700000000000002</v>
      </c>
      <c r="J307" s="103">
        <v>2.4700000000000002</v>
      </c>
      <c r="K307" s="283">
        <f t="shared" si="9"/>
        <v>0</v>
      </c>
      <c r="L307" s="364"/>
      <c r="M307" s="364"/>
      <c r="N307" s="364">
        <f t="shared" si="10"/>
        <v>1194.288</v>
      </c>
      <c r="O307" s="162"/>
    </row>
    <row r="308" spans="1:15">
      <c r="A308" s="172">
        <v>283</v>
      </c>
      <c r="B308" s="30" t="s">
        <v>2</v>
      </c>
      <c r="C308" s="30">
        <v>3</v>
      </c>
      <c r="D308" s="29">
        <v>13</v>
      </c>
      <c r="E308" s="328">
        <v>43.6</v>
      </c>
      <c r="F308" s="30" t="e">
        <f>VLOOKUP(A308,#REF!,5,FALSE)</f>
        <v>#REF!</v>
      </c>
      <c r="G308" s="137">
        <v>65081602</v>
      </c>
      <c r="H308" s="32">
        <v>42305</v>
      </c>
      <c r="I308" s="107">
        <v>3.1960000000000002</v>
      </c>
      <c r="J308" s="107">
        <v>3.2</v>
      </c>
      <c r="K308" s="411">
        <f t="shared" si="9"/>
        <v>4.0000000000000036E-3</v>
      </c>
      <c r="L308" s="364"/>
      <c r="M308" s="364"/>
      <c r="N308" s="364">
        <f t="shared" si="10"/>
        <v>1248.7040000000002</v>
      </c>
      <c r="O308" s="162"/>
    </row>
    <row r="309" spans="1:15">
      <c r="A309" s="172">
        <v>284</v>
      </c>
      <c r="B309" s="30" t="s">
        <v>2</v>
      </c>
      <c r="C309" s="30">
        <v>4</v>
      </c>
      <c r="D309" s="29">
        <v>13</v>
      </c>
      <c r="E309" s="328">
        <v>87.8</v>
      </c>
      <c r="F309" s="30" t="e">
        <f>VLOOKUP(A309,#REF!,5,FALSE)</f>
        <v>#REF!</v>
      </c>
      <c r="G309" s="244">
        <v>65081587</v>
      </c>
      <c r="H309" s="32">
        <v>42305</v>
      </c>
      <c r="I309" s="107">
        <v>5.6</v>
      </c>
      <c r="J309" s="103">
        <v>5.6</v>
      </c>
      <c r="K309" s="283">
        <f t="shared" si="9"/>
        <v>0</v>
      </c>
      <c r="L309" s="364"/>
      <c r="M309" s="364"/>
      <c r="N309" s="364">
        <f t="shared" si="10"/>
        <v>2514.5920000000001</v>
      </c>
      <c r="O309" s="162"/>
    </row>
    <row r="310" spans="1:15">
      <c r="A310" s="172">
        <v>285</v>
      </c>
      <c r="B310" s="30" t="s">
        <v>2</v>
      </c>
      <c r="C310" s="30">
        <v>5</v>
      </c>
      <c r="D310" s="29">
        <v>13</v>
      </c>
      <c r="E310" s="328">
        <v>87.5</v>
      </c>
      <c r="F310" s="30" t="e">
        <f>VLOOKUP(A310,#REF!,5,FALSE)</f>
        <v>#REF!</v>
      </c>
      <c r="G310" s="137">
        <v>65081563</v>
      </c>
      <c r="H310" s="32">
        <v>42305</v>
      </c>
      <c r="I310" s="107">
        <v>7</v>
      </c>
      <c r="J310" s="103">
        <v>7</v>
      </c>
      <c r="K310" s="283">
        <f t="shared" si="9"/>
        <v>0</v>
      </c>
      <c r="L310" s="364"/>
      <c r="M310" s="364"/>
      <c r="N310" s="364">
        <f t="shared" si="10"/>
        <v>2506</v>
      </c>
      <c r="O310" s="162"/>
    </row>
    <row r="311" spans="1:15">
      <c r="A311" s="172">
        <v>286</v>
      </c>
      <c r="B311" s="30" t="s">
        <v>2</v>
      </c>
      <c r="C311" s="30">
        <v>6</v>
      </c>
      <c r="D311" s="29">
        <v>13</v>
      </c>
      <c r="E311" s="328">
        <v>43.4</v>
      </c>
      <c r="F311" s="30" t="e">
        <f>VLOOKUP(A311,#REF!,5,FALSE)</f>
        <v>#REF!</v>
      </c>
      <c r="G311" s="137">
        <v>65082126</v>
      </c>
      <c r="H311" s="32">
        <v>42305</v>
      </c>
      <c r="I311" s="107">
        <v>6.9</v>
      </c>
      <c r="J311" s="107">
        <v>1.7789999999999999</v>
      </c>
      <c r="K311" s="283">
        <f t="shared" si="9"/>
        <v>-5.1210000000000004</v>
      </c>
      <c r="L311" s="364"/>
      <c r="M311" s="364"/>
      <c r="N311" s="364">
        <f t="shared" si="10"/>
        <v>1242.9759999999999</v>
      </c>
      <c r="O311" s="162" t="s">
        <v>447</v>
      </c>
    </row>
    <row r="312" spans="1:15">
      <c r="A312" s="172">
        <v>287</v>
      </c>
      <c r="B312" s="30" t="s">
        <v>2</v>
      </c>
      <c r="C312" s="30">
        <v>7</v>
      </c>
      <c r="D312" s="29">
        <v>13</v>
      </c>
      <c r="E312" s="328">
        <v>41.8</v>
      </c>
      <c r="F312" s="30" t="e">
        <f>VLOOKUP(A312,#REF!,5,FALSE)</f>
        <v>#REF!</v>
      </c>
      <c r="G312" s="137">
        <v>65081522</v>
      </c>
      <c r="H312" s="32">
        <v>42305</v>
      </c>
      <c r="I312" s="103">
        <v>3.2</v>
      </c>
      <c r="J312" s="107">
        <v>3.5</v>
      </c>
      <c r="K312" s="283">
        <f t="shared" si="9"/>
        <v>0.29999999999999982</v>
      </c>
      <c r="L312" s="364"/>
      <c r="M312" s="364"/>
      <c r="N312" s="364">
        <f t="shared" si="10"/>
        <v>1197.152</v>
      </c>
      <c r="O312" s="162"/>
    </row>
    <row r="313" spans="1:15">
      <c r="A313" s="172">
        <v>288</v>
      </c>
      <c r="B313" s="30" t="s">
        <v>2</v>
      </c>
      <c r="C313" s="30">
        <v>8</v>
      </c>
      <c r="D313" s="29">
        <v>13</v>
      </c>
      <c r="E313" s="328">
        <v>62.5</v>
      </c>
      <c r="F313" s="30" t="e">
        <f>VLOOKUP(A313,#REF!,5,FALSE)</f>
        <v>#REF!</v>
      </c>
      <c r="G313" s="137">
        <v>65081473</v>
      </c>
      <c r="H313" s="32">
        <v>42305</v>
      </c>
      <c r="I313" s="127">
        <v>3.8</v>
      </c>
      <c r="J313" s="127">
        <v>3.9</v>
      </c>
      <c r="K313" s="283">
        <f t="shared" si="9"/>
        <v>0.10000000000000009</v>
      </c>
      <c r="L313" s="364"/>
      <c r="M313" s="364"/>
      <c r="N313" s="364">
        <f t="shared" si="10"/>
        <v>1790</v>
      </c>
      <c r="O313" s="162"/>
    </row>
    <row r="314" spans="1:15">
      <c r="A314" s="172">
        <v>289</v>
      </c>
      <c r="B314" s="30" t="s">
        <v>2</v>
      </c>
      <c r="C314" s="30">
        <v>1</v>
      </c>
      <c r="D314" s="29">
        <v>14</v>
      </c>
      <c r="E314" s="328">
        <v>62.7</v>
      </c>
      <c r="F314" s="30" t="e">
        <f>VLOOKUP(A314,#REF!,5,FALSE)</f>
        <v>#REF!</v>
      </c>
      <c r="G314" s="137">
        <v>65082190</v>
      </c>
      <c r="H314" s="32">
        <v>42305</v>
      </c>
      <c r="I314" s="113">
        <v>5.92</v>
      </c>
      <c r="J314" s="291">
        <v>5.92</v>
      </c>
      <c r="K314" s="283">
        <f t="shared" si="9"/>
        <v>0</v>
      </c>
      <c r="L314" s="364"/>
      <c r="M314" s="364"/>
      <c r="N314" s="364">
        <f t="shared" si="10"/>
        <v>1795.7280000000001</v>
      </c>
      <c r="O314" s="162"/>
    </row>
    <row r="315" spans="1:15">
      <c r="A315" s="172">
        <v>290</v>
      </c>
      <c r="B315" s="30" t="s">
        <v>2</v>
      </c>
      <c r="C315" s="30">
        <v>2</v>
      </c>
      <c r="D315" s="29">
        <v>14</v>
      </c>
      <c r="E315" s="328">
        <v>41.6</v>
      </c>
      <c r="F315" s="30" t="e">
        <f>VLOOKUP(A315,#REF!,5,FALSE)</f>
        <v>#REF!</v>
      </c>
      <c r="G315" s="137">
        <v>65082134</v>
      </c>
      <c r="H315" s="32">
        <v>42305</v>
      </c>
      <c r="I315" s="127">
        <v>3.7</v>
      </c>
      <c r="J315" s="127">
        <v>3.7</v>
      </c>
      <c r="K315" s="283">
        <f t="shared" si="9"/>
        <v>0</v>
      </c>
      <c r="L315" s="364"/>
      <c r="M315" s="364"/>
      <c r="N315" s="364">
        <f t="shared" si="10"/>
        <v>1191.424</v>
      </c>
      <c r="O315" s="162"/>
    </row>
    <row r="316" spans="1:15">
      <c r="A316" s="172">
        <v>291</v>
      </c>
      <c r="B316" s="30" t="s">
        <v>2</v>
      </c>
      <c r="C316" s="30">
        <v>3</v>
      </c>
      <c r="D316" s="29">
        <v>14</v>
      </c>
      <c r="E316" s="328">
        <v>43.2</v>
      </c>
      <c r="F316" s="30" t="e">
        <f>VLOOKUP(A316,#REF!,5,FALSE)</f>
        <v>#REF!</v>
      </c>
      <c r="G316" s="137">
        <v>65084134</v>
      </c>
      <c r="H316" s="32">
        <v>42305</v>
      </c>
      <c r="I316" s="228">
        <v>7.05</v>
      </c>
      <c r="J316" s="228">
        <v>7.05</v>
      </c>
      <c r="K316" s="283">
        <f t="shared" si="9"/>
        <v>0</v>
      </c>
      <c r="L316" s="364"/>
      <c r="M316" s="364"/>
      <c r="N316" s="364">
        <f t="shared" si="10"/>
        <v>1237.248</v>
      </c>
      <c r="O316" s="162"/>
    </row>
    <row r="317" spans="1:15">
      <c r="A317" s="172">
        <v>292</v>
      </c>
      <c r="B317" s="30" t="s">
        <v>2</v>
      </c>
      <c r="C317" s="30">
        <v>4</v>
      </c>
      <c r="D317" s="29">
        <v>14</v>
      </c>
      <c r="E317" s="328">
        <v>87.5</v>
      </c>
      <c r="F317" s="30" t="e">
        <f>VLOOKUP(A317,#REF!,5,FALSE)</f>
        <v>#REF!</v>
      </c>
      <c r="G317" s="137">
        <v>65084558</v>
      </c>
      <c r="H317" s="32">
        <v>42305</v>
      </c>
      <c r="I317" s="127">
        <v>4.58</v>
      </c>
      <c r="J317" s="103">
        <v>4.58</v>
      </c>
      <c r="K317" s="283">
        <f t="shared" si="9"/>
        <v>0</v>
      </c>
      <c r="L317" s="364"/>
      <c r="M317" s="364"/>
      <c r="N317" s="364">
        <f t="shared" si="10"/>
        <v>2506</v>
      </c>
      <c r="O317" s="162"/>
    </row>
    <row r="318" spans="1:15">
      <c r="A318" s="172">
        <v>293</v>
      </c>
      <c r="B318" s="30" t="s">
        <v>2</v>
      </c>
      <c r="C318" s="30">
        <v>5</v>
      </c>
      <c r="D318" s="29">
        <v>14</v>
      </c>
      <c r="E318" s="328">
        <v>87.3</v>
      </c>
      <c r="F318" s="30" t="e">
        <f>VLOOKUP(A318,#REF!,5,FALSE)</f>
        <v>#REF!</v>
      </c>
      <c r="G318" s="137">
        <v>65084122</v>
      </c>
      <c r="H318" s="32">
        <v>42305</v>
      </c>
      <c r="I318" s="107">
        <v>5.3769999999999998</v>
      </c>
      <c r="J318" s="103">
        <v>5.3769999999999998</v>
      </c>
      <c r="K318" s="283">
        <f t="shared" si="9"/>
        <v>0</v>
      </c>
      <c r="L318" s="364"/>
      <c r="M318" s="364"/>
      <c r="N318" s="364">
        <f t="shared" si="10"/>
        <v>2500.2719999999999</v>
      </c>
      <c r="O318" s="162">
        <v>5.0999999999999996</v>
      </c>
    </row>
    <row r="319" spans="1:15">
      <c r="A319" s="172">
        <v>294</v>
      </c>
      <c r="B319" s="30" t="s">
        <v>2</v>
      </c>
      <c r="C319" s="30">
        <v>6</v>
      </c>
      <c r="D319" s="29">
        <v>14</v>
      </c>
      <c r="E319" s="328">
        <v>43.2</v>
      </c>
      <c r="F319" s="30" t="e">
        <f>VLOOKUP(A319,#REF!,5,FALSE)</f>
        <v>#REF!</v>
      </c>
      <c r="G319" s="137">
        <v>65084089</v>
      </c>
      <c r="H319" s="32">
        <v>42305</v>
      </c>
      <c r="I319" s="127">
        <v>5.45</v>
      </c>
      <c r="J319" s="127">
        <v>5.55</v>
      </c>
      <c r="K319" s="283">
        <f t="shared" si="9"/>
        <v>9.9999999999999645E-2</v>
      </c>
      <c r="L319" s="364"/>
      <c r="M319" s="364"/>
      <c r="N319" s="364">
        <f t="shared" si="10"/>
        <v>1237.248</v>
      </c>
      <c r="O319" s="162"/>
    </row>
    <row r="320" spans="1:15">
      <c r="A320" s="172">
        <v>295</v>
      </c>
      <c r="B320" s="30" t="s">
        <v>2</v>
      </c>
      <c r="C320" s="30">
        <v>7</v>
      </c>
      <c r="D320" s="29">
        <v>14</v>
      </c>
      <c r="E320" s="328">
        <v>41.5</v>
      </c>
      <c r="F320" s="30" t="e">
        <f>VLOOKUP(A320,#REF!,5,FALSE)</f>
        <v>#REF!</v>
      </c>
      <c r="G320" s="137">
        <v>65082096</v>
      </c>
      <c r="H320" s="32">
        <v>42305</v>
      </c>
      <c r="I320" s="127">
        <v>4.3</v>
      </c>
      <c r="J320" s="127">
        <v>4.3</v>
      </c>
      <c r="K320" s="283">
        <f t="shared" si="9"/>
        <v>0</v>
      </c>
      <c r="L320" s="364"/>
      <c r="M320" s="364"/>
      <c r="N320" s="364">
        <f t="shared" si="10"/>
        <v>1188.56</v>
      </c>
      <c r="O320" s="162" t="s">
        <v>201</v>
      </c>
    </row>
    <row r="321" spans="1:15">
      <c r="A321" s="172">
        <v>296</v>
      </c>
      <c r="B321" s="30" t="s">
        <v>2</v>
      </c>
      <c r="C321" s="30">
        <v>8</v>
      </c>
      <c r="D321" s="29">
        <v>14</v>
      </c>
      <c r="E321" s="330">
        <v>62.1</v>
      </c>
      <c r="F321" s="30" t="e">
        <f>VLOOKUP(A321,#REF!,5,FALSE)</f>
        <v>#REF!</v>
      </c>
      <c r="G321" s="137">
        <v>65080799</v>
      </c>
      <c r="H321" s="32">
        <v>42305</v>
      </c>
      <c r="I321" s="107">
        <v>3.8</v>
      </c>
      <c r="J321" s="107">
        <v>3.8</v>
      </c>
      <c r="K321" s="283">
        <f t="shared" si="9"/>
        <v>0</v>
      </c>
      <c r="L321" s="364"/>
      <c r="M321" s="364"/>
      <c r="N321" s="364">
        <f t="shared" si="10"/>
        <v>1778.5440000000001</v>
      </c>
      <c r="O321" s="162"/>
    </row>
    <row r="322" spans="1:15">
      <c r="A322" s="172">
        <v>297</v>
      </c>
      <c r="B322" s="30" t="s">
        <v>2</v>
      </c>
      <c r="C322" s="30">
        <v>1</v>
      </c>
      <c r="D322" s="29">
        <v>15</v>
      </c>
      <c r="E322" s="328">
        <v>62.6</v>
      </c>
      <c r="F322" s="30" t="e">
        <f>VLOOKUP(A322,#REF!,5,FALSE)</f>
        <v>#REF!</v>
      </c>
      <c r="G322" s="137">
        <v>65084097</v>
      </c>
      <c r="H322" s="32">
        <v>42305</v>
      </c>
      <c r="I322" s="107">
        <v>3.7890000000000001</v>
      </c>
      <c r="J322" s="103">
        <v>3.7890000000000001</v>
      </c>
      <c r="K322" s="283">
        <f t="shared" si="9"/>
        <v>0</v>
      </c>
      <c r="L322" s="364"/>
      <c r="M322" s="364"/>
      <c r="N322" s="364">
        <f t="shared" si="10"/>
        <v>1792.864</v>
      </c>
      <c r="O322" s="162">
        <v>3.8</v>
      </c>
    </row>
    <row r="323" spans="1:15">
      <c r="A323" s="172">
        <v>298</v>
      </c>
      <c r="B323" s="30" t="s">
        <v>2</v>
      </c>
      <c r="C323" s="30">
        <v>2</v>
      </c>
      <c r="D323" s="29">
        <v>15</v>
      </c>
      <c r="E323" s="328">
        <v>42.1</v>
      </c>
      <c r="F323" s="30" t="e">
        <f>VLOOKUP(A323,#REF!,5,FALSE)</f>
        <v>#REF!</v>
      </c>
      <c r="G323" s="137">
        <v>65084222</v>
      </c>
      <c r="H323" s="32">
        <v>42305</v>
      </c>
      <c r="I323" s="228">
        <v>3.5</v>
      </c>
      <c r="J323" s="228">
        <v>3.5</v>
      </c>
      <c r="K323" s="283">
        <f t="shared" si="9"/>
        <v>0</v>
      </c>
      <c r="L323" s="364"/>
      <c r="M323" s="364"/>
      <c r="N323" s="364">
        <f t="shared" si="10"/>
        <v>1205.7440000000001</v>
      </c>
      <c r="O323" s="162"/>
    </row>
    <row r="324" spans="1:15">
      <c r="A324" s="172">
        <v>299</v>
      </c>
      <c r="B324" s="30" t="s">
        <v>2</v>
      </c>
      <c r="C324" s="30">
        <v>3</v>
      </c>
      <c r="D324" s="29">
        <v>15</v>
      </c>
      <c r="E324" s="328">
        <v>43.8</v>
      </c>
      <c r="F324" s="30" t="e">
        <f>VLOOKUP(A324,#REF!,5,FALSE)</f>
        <v>#REF!</v>
      </c>
      <c r="G324" s="137">
        <v>65084071</v>
      </c>
      <c r="H324" s="32">
        <v>42305</v>
      </c>
      <c r="I324" s="127">
        <v>1.7</v>
      </c>
      <c r="J324" s="127">
        <v>1.7</v>
      </c>
      <c r="K324" s="283">
        <f t="shared" si="9"/>
        <v>0</v>
      </c>
      <c r="L324" s="364"/>
      <c r="M324" s="364"/>
      <c r="N324" s="364">
        <f t="shared" si="10"/>
        <v>1254.432</v>
      </c>
      <c r="O324" s="307"/>
    </row>
    <row r="325" spans="1:15">
      <c r="A325" s="172">
        <v>300</v>
      </c>
      <c r="B325" s="30" t="s">
        <v>2</v>
      </c>
      <c r="C325" s="30">
        <v>4</v>
      </c>
      <c r="D325" s="29">
        <v>15</v>
      </c>
      <c r="E325" s="328">
        <v>87.7</v>
      </c>
      <c r="F325" s="30" t="e">
        <f>VLOOKUP(A325,#REF!,5,FALSE)</f>
        <v>#REF!</v>
      </c>
      <c r="G325" s="137">
        <v>65083779</v>
      </c>
      <c r="H325" s="32">
        <v>42305</v>
      </c>
      <c r="I325" s="107">
        <v>2.2999999999999998</v>
      </c>
      <c r="J325" s="107">
        <v>2.2999999999999998</v>
      </c>
      <c r="K325" s="283">
        <f t="shared" si="9"/>
        <v>0</v>
      </c>
      <c r="L325" s="364"/>
      <c r="M325" s="364"/>
      <c r="N325" s="364">
        <f t="shared" si="10"/>
        <v>2511.7280000000001</v>
      </c>
      <c r="O325" s="162"/>
    </row>
    <row r="326" spans="1:15">
      <c r="A326" s="172">
        <v>301</v>
      </c>
      <c r="B326" s="30" t="s">
        <v>2</v>
      </c>
      <c r="C326" s="30">
        <v>5</v>
      </c>
      <c r="D326" s="29">
        <v>15</v>
      </c>
      <c r="E326" s="330">
        <v>87.4</v>
      </c>
      <c r="F326" s="30" t="e">
        <f>VLOOKUP(A326,#REF!,5,FALSE)</f>
        <v>#REF!</v>
      </c>
      <c r="G326" s="137">
        <v>65084505</v>
      </c>
      <c r="H326" s="32">
        <v>42305</v>
      </c>
      <c r="I326" s="127">
        <v>7.1</v>
      </c>
      <c r="J326" s="127">
        <v>7.1</v>
      </c>
      <c r="K326" s="283">
        <f t="shared" si="9"/>
        <v>0</v>
      </c>
      <c r="L326" s="364"/>
      <c r="M326" s="364"/>
      <c r="N326" s="364">
        <f t="shared" si="10"/>
        <v>2503.1360000000004</v>
      </c>
      <c r="O326" s="162"/>
    </row>
    <row r="327" spans="1:15">
      <c r="A327" s="172">
        <v>302</v>
      </c>
      <c r="B327" s="30" t="s">
        <v>2</v>
      </c>
      <c r="C327" s="30">
        <v>6</v>
      </c>
      <c r="D327" s="29">
        <v>15</v>
      </c>
      <c r="E327" s="328">
        <v>43.2</v>
      </c>
      <c r="F327" s="30" t="e">
        <f>VLOOKUP(A327,#REF!,5,FALSE)</f>
        <v>#REF!</v>
      </c>
      <c r="G327" s="137">
        <v>65083763</v>
      </c>
      <c r="H327" s="32">
        <v>42305</v>
      </c>
      <c r="I327" s="103">
        <v>2.84</v>
      </c>
      <c r="J327" s="103">
        <v>2.84</v>
      </c>
      <c r="K327" s="283">
        <f t="shared" si="9"/>
        <v>0</v>
      </c>
      <c r="L327" s="364"/>
      <c r="M327" s="364"/>
      <c r="N327" s="364">
        <f t="shared" si="10"/>
        <v>1237.248</v>
      </c>
      <c r="O327" s="162"/>
    </row>
    <row r="328" spans="1:15">
      <c r="A328" s="172">
        <v>303</v>
      </c>
      <c r="B328" s="30" t="s">
        <v>2</v>
      </c>
      <c r="C328" s="30">
        <v>7</v>
      </c>
      <c r="D328" s="29">
        <v>15</v>
      </c>
      <c r="E328" s="328">
        <v>41.6</v>
      </c>
      <c r="F328" s="30" t="e">
        <f>VLOOKUP(A328,#REF!,5,FALSE)</f>
        <v>#REF!</v>
      </c>
      <c r="G328" s="137">
        <v>65084096</v>
      </c>
      <c r="H328" s="32">
        <v>42305</v>
      </c>
      <c r="I328" s="107">
        <v>3.54</v>
      </c>
      <c r="J328" s="103">
        <v>3.54</v>
      </c>
      <c r="K328" s="283">
        <f t="shared" si="9"/>
        <v>0</v>
      </c>
      <c r="L328" s="364"/>
      <c r="M328" s="364"/>
      <c r="N328" s="364">
        <f t="shared" si="10"/>
        <v>1191.424</v>
      </c>
      <c r="O328" s="162"/>
    </row>
    <row r="329" spans="1:15">
      <c r="A329" s="172">
        <v>304</v>
      </c>
      <c r="B329" s="30" t="s">
        <v>2</v>
      </c>
      <c r="C329" s="30">
        <v>8</v>
      </c>
      <c r="D329" s="29">
        <v>15</v>
      </c>
      <c r="E329" s="328">
        <v>62.3</v>
      </c>
      <c r="F329" s="30" t="e">
        <f>VLOOKUP(A329,#REF!,5,FALSE)</f>
        <v>#REF!</v>
      </c>
      <c r="G329" s="244">
        <v>65084081</v>
      </c>
      <c r="H329" s="32">
        <v>42305</v>
      </c>
      <c r="I329" s="103">
        <v>3.6</v>
      </c>
      <c r="J329" s="103">
        <v>3.6</v>
      </c>
      <c r="K329" s="283">
        <f t="shared" si="9"/>
        <v>0</v>
      </c>
      <c r="L329" s="364"/>
      <c r="M329" s="364"/>
      <c r="N329" s="364">
        <f t="shared" si="10"/>
        <v>1784.2719999999999</v>
      </c>
      <c r="O329" s="162"/>
    </row>
    <row r="330" spans="1:15">
      <c r="A330" s="172">
        <v>305</v>
      </c>
      <c r="B330" s="30" t="s">
        <v>2</v>
      </c>
      <c r="C330" s="30">
        <v>1</v>
      </c>
      <c r="D330" s="29">
        <v>16</v>
      </c>
      <c r="E330" s="328">
        <v>62.8</v>
      </c>
      <c r="F330" s="30" t="e">
        <f>VLOOKUP(A330,#REF!,5,FALSE)</f>
        <v>#REF!</v>
      </c>
      <c r="G330" s="137">
        <v>65092002</v>
      </c>
      <c r="H330" s="32">
        <v>42305</v>
      </c>
      <c r="I330" s="107">
        <v>5.56</v>
      </c>
      <c r="J330" s="107">
        <v>5.56</v>
      </c>
      <c r="K330" s="283">
        <f t="shared" si="9"/>
        <v>0</v>
      </c>
      <c r="L330" s="364"/>
      <c r="M330" s="364"/>
      <c r="N330" s="364">
        <f t="shared" si="10"/>
        <v>1798.5919999999999</v>
      </c>
      <c r="O330" s="162"/>
    </row>
    <row r="331" spans="1:15">
      <c r="A331" s="172">
        <v>306</v>
      </c>
      <c r="B331" s="30" t="s">
        <v>2</v>
      </c>
      <c r="C331" s="30">
        <v>2</v>
      </c>
      <c r="D331" s="29">
        <v>16</v>
      </c>
      <c r="E331" s="330">
        <v>41.9</v>
      </c>
      <c r="F331" s="30" t="e">
        <f>VLOOKUP(A331,#REF!,5,FALSE)</f>
        <v>#REF!</v>
      </c>
      <c r="G331" s="137">
        <v>65091562</v>
      </c>
      <c r="H331" s="32">
        <v>42305</v>
      </c>
      <c r="I331" s="127">
        <v>3.1</v>
      </c>
      <c r="J331" s="127">
        <v>3.2</v>
      </c>
      <c r="K331" s="283">
        <f t="shared" si="9"/>
        <v>0.10000000000000009</v>
      </c>
      <c r="L331" s="364"/>
      <c r="M331" s="364"/>
      <c r="N331" s="364">
        <f t="shared" si="10"/>
        <v>1200.0160000000001</v>
      </c>
      <c r="O331" s="162"/>
    </row>
    <row r="332" spans="1:15">
      <c r="A332" s="172">
        <v>307</v>
      </c>
      <c r="B332" s="30" t="s">
        <v>2</v>
      </c>
      <c r="C332" s="30">
        <v>3</v>
      </c>
      <c r="D332" s="29">
        <v>16</v>
      </c>
      <c r="E332" s="328">
        <v>43.8</v>
      </c>
      <c r="F332" s="30" t="e">
        <f>VLOOKUP(A332,#REF!,5,FALSE)</f>
        <v>#REF!</v>
      </c>
      <c r="G332" s="137">
        <v>65091570</v>
      </c>
      <c r="H332" s="32">
        <v>42305</v>
      </c>
      <c r="I332" s="127">
        <v>2</v>
      </c>
      <c r="J332" s="127">
        <v>2</v>
      </c>
      <c r="K332" s="283">
        <f t="shared" si="9"/>
        <v>0</v>
      </c>
      <c r="L332" s="364"/>
      <c r="M332" s="364"/>
      <c r="N332" s="364">
        <f t="shared" si="10"/>
        <v>1254.432</v>
      </c>
      <c r="O332" s="162"/>
    </row>
    <row r="333" spans="1:15">
      <c r="A333" s="359">
        <v>308</v>
      </c>
      <c r="B333" s="352" t="s">
        <v>2</v>
      </c>
      <c r="C333" s="352">
        <v>4</v>
      </c>
      <c r="D333" s="351">
        <v>16</v>
      </c>
      <c r="E333" s="358">
        <v>87.7</v>
      </c>
      <c r="F333" s="352" t="s">
        <v>424</v>
      </c>
      <c r="G333" s="362">
        <v>65091083</v>
      </c>
      <c r="H333" s="355">
        <v>42305</v>
      </c>
      <c r="I333" s="356">
        <v>5.55</v>
      </c>
      <c r="J333" s="103">
        <v>5.55</v>
      </c>
      <c r="K333" s="357">
        <f t="shared" si="9"/>
        <v>0</v>
      </c>
      <c r="L333" s="364"/>
      <c r="M333" s="364"/>
      <c r="N333" s="364">
        <f t="shared" si="10"/>
        <v>2511.7280000000001</v>
      </c>
      <c r="O333" s="363">
        <v>43215</v>
      </c>
    </row>
    <row r="334" spans="1:15">
      <c r="A334" s="359">
        <v>309</v>
      </c>
      <c r="B334" s="352" t="s">
        <v>2</v>
      </c>
      <c r="C334" s="352">
        <v>5</v>
      </c>
      <c r="D334" s="351">
        <v>16</v>
      </c>
      <c r="E334" s="358">
        <v>87.7</v>
      </c>
      <c r="F334" s="352" t="s">
        <v>146</v>
      </c>
      <c r="G334" s="362">
        <v>65091165</v>
      </c>
      <c r="H334" s="355">
        <v>42305</v>
      </c>
      <c r="I334" s="356">
        <v>6.3</v>
      </c>
      <c r="J334" s="103"/>
      <c r="K334" s="357">
        <v>-6.3</v>
      </c>
      <c r="L334" s="364"/>
      <c r="M334" s="364"/>
      <c r="N334" s="364"/>
      <c r="O334" s="363"/>
    </row>
    <row r="335" spans="1:15">
      <c r="A335" s="172">
        <v>310</v>
      </c>
      <c r="B335" s="30" t="s">
        <v>2</v>
      </c>
      <c r="C335" s="30">
        <v>6</v>
      </c>
      <c r="D335" s="29">
        <v>16</v>
      </c>
      <c r="E335" s="328">
        <v>43.4</v>
      </c>
      <c r="F335" s="30" t="e">
        <f>VLOOKUP(A335,#REF!,5,FALSE)</f>
        <v>#REF!</v>
      </c>
      <c r="G335" s="137">
        <v>65091547</v>
      </c>
      <c r="H335" s="32">
        <v>42305</v>
      </c>
      <c r="I335" s="127">
        <v>1.74</v>
      </c>
      <c r="J335" s="127">
        <v>1.74</v>
      </c>
      <c r="K335" s="283">
        <f t="shared" si="9"/>
        <v>0</v>
      </c>
      <c r="L335" s="364"/>
      <c r="M335" s="364"/>
      <c r="N335" s="364">
        <f t="shared" si="10"/>
        <v>1242.9759999999999</v>
      </c>
      <c r="O335" s="162"/>
    </row>
    <row r="336" spans="1:15">
      <c r="A336" s="172">
        <v>311</v>
      </c>
      <c r="B336" s="30" t="s">
        <v>2</v>
      </c>
      <c r="C336" s="30">
        <v>7</v>
      </c>
      <c r="D336" s="29">
        <v>16</v>
      </c>
      <c r="E336" s="328">
        <v>41.6</v>
      </c>
      <c r="F336" s="30" t="e">
        <f>VLOOKUP(A336,#REF!,5,FALSE)</f>
        <v>#REF!</v>
      </c>
      <c r="G336" s="137">
        <v>65092069</v>
      </c>
      <c r="H336" s="32">
        <v>42305</v>
      </c>
      <c r="I336" s="107">
        <v>3.4</v>
      </c>
      <c r="J336" s="107">
        <v>3.4</v>
      </c>
      <c r="K336" s="283">
        <f t="shared" si="9"/>
        <v>0</v>
      </c>
      <c r="L336" s="364"/>
      <c r="M336" s="364"/>
      <c r="N336" s="364">
        <f t="shared" si="10"/>
        <v>1191.424</v>
      </c>
      <c r="O336" s="162"/>
    </row>
    <row r="337" spans="1:19">
      <c r="A337" s="172">
        <v>312</v>
      </c>
      <c r="B337" s="30" t="s">
        <v>2</v>
      </c>
      <c r="C337" s="30">
        <v>8</v>
      </c>
      <c r="D337" s="29">
        <v>16</v>
      </c>
      <c r="E337" s="328">
        <v>62.1</v>
      </c>
      <c r="F337" s="30" t="e">
        <f>VLOOKUP(A337,#REF!,5,FALSE)</f>
        <v>#REF!</v>
      </c>
      <c r="G337" s="137">
        <v>65091265</v>
      </c>
      <c r="H337" s="32">
        <v>42305</v>
      </c>
      <c r="I337" s="107">
        <v>4.5250000000000004</v>
      </c>
      <c r="J337" s="107">
        <v>4.5250000000000004</v>
      </c>
      <c r="K337" s="283">
        <f t="shared" si="9"/>
        <v>0</v>
      </c>
      <c r="L337" s="364"/>
      <c r="M337" s="364"/>
      <c r="N337" s="364">
        <f t="shared" si="10"/>
        <v>1778.5440000000001</v>
      </c>
      <c r="O337" s="162"/>
    </row>
    <row r="338" spans="1:19">
      <c r="A338" s="172">
        <v>313</v>
      </c>
      <c r="B338" s="30" t="s">
        <v>2</v>
      </c>
      <c r="C338" s="30">
        <v>1</v>
      </c>
      <c r="D338" s="29">
        <v>17</v>
      </c>
      <c r="E338" s="328">
        <v>62.8</v>
      </c>
      <c r="F338" s="30" t="e">
        <f>VLOOKUP(A338,#REF!,5,FALSE)</f>
        <v>#REF!</v>
      </c>
      <c r="G338" s="137">
        <v>65085103</v>
      </c>
      <c r="H338" s="32">
        <v>42305</v>
      </c>
      <c r="I338" s="107">
        <v>4.5999999999999996</v>
      </c>
      <c r="J338" s="107">
        <v>4.5999999999999996</v>
      </c>
      <c r="K338" s="283">
        <f t="shared" si="9"/>
        <v>0</v>
      </c>
      <c r="L338" s="364"/>
      <c r="M338" s="364"/>
      <c r="N338" s="364">
        <f t="shared" si="10"/>
        <v>1798.5919999999999</v>
      </c>
      <c r="O338" s="162" t="s">
        <v>352</v>
      </c>
    </row>
    <row r="339" spans="1:19">
      <c r="A339" s="172">
        <v>314</v>
      </c>
      <c r="B339" s="30" t="s">
        <v>2</v>
      </c>
      <c r="C339" s="30">
        <v>2</v>
      </c>
      <c r="D339" s="29">
        <v>17</v>
      </c>
      <c r="E339" s="328">
        <v>41.6</v>
      </c>
      <c r="F339" s="30" t="e">
        <f>VLOOKUP(A339,#REF!,5,FALSE)</f>
        <v>#REF!</v>
      </c>
      <c r="G339" s="137">
        <v>65095133</v>
      </c>
      <c r="H339" s="32">
        <v>42305</v>
      </c>
      <c r="I339" s="127">
        <v>3</v>
      </c>
      <c r="J339" s="127">
        <v>3</v>
      </c>
      <c r="K339" s="283">
        <f t="shared" si="9"/>
        <v>0</v>
      </c>
      <c r="L339" s="364"/>
      <c r="M339" s="364"/>
      <c r="N339" s="364">
        <f t="shared" si="10"/>
        <v>1191.424</v>
      </c>
      <c r="O339" s="162"/>
    </row>
    <row r="340" spans="1:19">
      <c r="A340" s="172">
        <v>315</v>
      </c>
      <c r="B340" s="30" t="s">
        <v>2</v>
      </c>
      <c r="C340" s="30">
        <v>3</v>
      </c>
      <c r="D340" s="29">
        <v>17</v>
      </c>
      <c r="E340" s="328">
        <v>43.5</v>
      </c>
      <c r="F340" s="30" t="e">
        <f>VLOOKUP(A340,#REF!,5,FALSE)</f>
        <v>#REF!</v>
      </c>
      <c r="G340" s="137">
        <v>65085136</v>
      </c>
      <c r="H340" s="32">
        <v>42305</v>
      </c>
      <c r="I340" s="103">
        <v>2.9</v>
      </c>
      <c r="J340" s="103">
        <v>2.9</v>
      </c>
      <c r="K340" s="283">
        <f t="shared" si="9"/>
        <v>0</v>
      </c>
      <c r="L340" s="364"/>
      <c r="M340" s="364"/>
      <c r="N340" s="364">
        <f t="shared" si="10"/>
        <v>1245.8399999999999</v>
      </c>
      <c r="O340" s="162"/>
    </row>
    <row r="341" spans="1:19" s="276" customFormat="1">
      <c r="A341" s="172">
        <v>316</v>
      </c>
      <c r="B341" s="30" t="s">
        <v>2</v>
      </c>
      <c r="C341" s="30">
        <v>4</v>
      </c>
      <c r="D341" s="29">
        <v>17</v>
      </c>
      <c r="E341" s="328">
        <v>88.1</v>
      </c>
      <c r="F341" s="30" t="e">
        <f>VLOOKUP(A341,#REF!,5,FALSE)</f>
        <v>#REF!</v>
      </c>
      <c r="G341" s="284">
        <v>65095112</v>
      </c>
      <c r="H341" s="282">
        <v>42305</v>
      </c>
      <c r="I341" s="107">
        <v>6.1</v>
      </c>
      <c r="J341" s="107">
        <v>6.1</v>
      </c>
      <c r="K341" s="283">
        <f t="shared" si="9"/>
        <v>0</v>
      </c>
      <c r="L341" s="364"/>
      <c r="M341" s="364"/>
      <c r="N341" s="364">
        <f t="shared" si="10"/>
        <v>2523.1839999999997</v>
      </c>
      <c r="O341" s="285"/>
      <c r="P341" s="24"/>
      <c r="Q341" s="24"/>
      <c r="R341" s="24"/>
      <c r="S341" s="24"/>
    </row>
    <row r="342" spans="1:19">
      <c r="A342" s="172">
        <v>317</v>
      </c>
      <c r="B342" s="30" t="s">
        <v>2</v>
      </c>
      <c r="C342" s="30">
        <v>5</v>
      </c>
      <c r="D342" s="29">
        <v>17</v>
      </c>
      <c r="E342" s="328">
        <v>87.5</v>
      </c>
      <c r="F342" s="30" t="e">
        <f>VLOOKUP(A342,#REF!,5,FALSE)</f>
        <v>#REF!</v>
      </c>
      <c r="G342" s="137">
        <v>65091256</v>
      </c>
      <c r="H342" s="32">
        <v>42305</v>
      </c>
      <c r="I342" s="107">
        <v>4.3</v>
      </c>
      <c r="J342" s="107">
        <v>4.3</v>
      </c>
      <c r="K342" s="283">
        <f t="shared" si="9"/>
        <v>0</v>
      </c>
      <c r="L342" s="364"/>
      <c r="M342" s="364"/>
      <c r="N342" s="364">
        <f t="shared" si="10"/>
        <v>2506</v>
      </c>
      <c r="O342" s="162">
        <v>4.3</v>
      </c>
    </row>
    <row r="343" spans="1:19">
      <c r="A343" s="172">
        <v>318</v>
      </c>
      <c r="B343" s="30" t="s">
        <v>2</v>
      </c>
      <c r="C343" s="30">
        <v>6</v>
      </c>
      <c r="D343" s="29">
        <v>17</v>
      </c>
      <c r="E343" s="328">
        <v>43.3</v>
      </c>
      <c r="F343" s="30" t="e">
        <f>VLOOKUP(A343,#REF!,5,FALSE)</f>
        <v>#REF!</v>
      </c>
      <c r="G343" s="137">
        <v>65091089</v>
      </c>
      <c r="H343" s="32">
        <v>42305</v>
      </c>
      <c r="I343" s="103">
        <v>2.73</v>
      </c>
      <c r="J343" s="103">
        <v>2.73</v>
      </c>
      <c r="K343" s="283">
        <f t="shared" ref="K343:K359" si="11">J343-I343</f>
        <v>0</v>
      </c>
      <c r="L343" s="364"/>
      <c r="M343" s="364"/>
      <c r="N343" s="364">
        <f t="shared" si="10"/>
        <v>1240.1119999999999</v>
      </c>
      <c r="O343" s="162"/>
    </row>
    <row r="344" spans="1:19">
      <c r="A344" s="172">
        <v>319</v>
      </c>
      <c r="B344" s="30" t="s">
        <v>2</v>
      </c>
      <c r="C344" s="30">
        <v>7</v>
      </c>
      <c r="D344" s="29">
        <v>17</v>
      </c>
      <c r="E344" s="328">
        <v>41.7</v>
      </c>
      <c r="F344" s="30" t="e">
        <f>VLOOKUP(A344,#REF!,5,FALSE)</f>
        <v>#REF!</v>
      </c>
      <c r="G344" s="137">
        <v>65092113</v>
      </c>
      <c r="H344" s="32">
        <v>42305</v>
      </c>
      <c r="I344" s="107">
        <v>3.528</v>
      </c>
      <c r="J344" s="107">
        <v>3.528</v>
      </c>
      <c r="K344" s="283">
        <f t="shared" si="11"/>
        <v>0</v>
      </c>
      <c r="L344" s="364"/>
      <c r="M344" s="364"/>
      <c r="N344" s="364">
        <f t="shared" si="10"/>
        <v>1194.288</v>
      </c>
      <c r="O344" s="162"/>
    </row>
    <row r="345" spans="1:19" ht="18.75" customHeight="1">
      <c r="A345" s="172">
        <v>320</v>
      </c>
      <c r="B345" s="30" t="s">
        <v>2</v>
      </c>
      <c r="C345" s="30">
        <v>8</v>
      </c>
      <c r="D345" s="29">
        <v>17</v>
      </c>
      <c r="E345" s="328">
        <v>62.4</v>
      </c>
      <c r="F345" s="30" t="e">
        <f>VLOOKUP(A345,#REF!,5,FALSE)</f>
        <v>#REF!</v>
      </c>
      <c r="G345" s="137">
        <v>65091480</v>
      </c>
      <c r="H345" s="32">
        <v>42305</v>
      </c>
      <c r="I345" s="107">
        <v>5.4</v>
      </c>
      <c r="J345" s="107">
        <v>5.4</v>
      </c>
      <c r="K345" s="283">
        <f t="shared" si="11"/>
        <v>0</v>
      </c>
      <c r="L345" s="364"/>
      <c r="M345" s="364"/>
      <c r="N345" s="364">
        <f t="shared" si="10"/>
        <v>1787.136</v>
      </c>
      <c r="O345" s="162" t="s">
        <v>410</v>
      </c>
    </row>
    <row r="346" spans="1:19" ht="22.5" customHeight="1">
      <c r="A346" s="172">
        <v>321</v>
      </c>
      <c r="B346" s="30" t="s">
        <v>2</v>
      </c>
      <c r="C346" s="30">
        <v>1</v>
      </c>
      <c r="D346" s="29">
        <v>18</v>
      </c>
      <c r="E346" s="328">
        <v>62.7</v>
      </c>
      <c r="F346" s="30" t="e">
        <f>VLOOKUP(A346,#REF!,5,FALSE)</f>
        <v>#REF!</v>
      </c>
      <c r="G346" s="137">
        <v>65085135</v>
      </c>
      <c r="H346" s="32">
        <v>42305</v>
      </c>
      <c r="I346" s="127">
        <v>6.4</v>
      </c>
      <c r="J346" s="127">
        <v>6.4</v>
      </c>
      <c r="K346" s="283">
        <f t="shared" si="11"/>
        <v>0</v>
      </c>
      <c r="L346" s="364"/>
      <c r="M346" s="364"/>
      <c r="N346" s="364">
        <f t="shared" si="10"/>
        <v>1795.7280000000001</v>
      </c>
      <c r="O346" s="162"/>
    </row>
    <row r="347" spans="1:19" ht="18" customHeight="1">
      <c r="A347" s="172">
        <v>322</v>
      </c>
      <c r="B347" s="30" t="s">
        <v>2</v>
      </c>
      <c r="C347" s="30">
        <v>2</v>
      </c>
      <c r="D347" s="29">
        <v>18</v>
      </c>
      <c r="E347" s="333">
        <v>42</v>
      </c>
      <c r="F347" s="30" t="e">
        <f>VLOOKUP(A347,#REF!,5,FALSE)</f>
        <v>#REF!</v>
      </c>
      <c r="G347" s="137">
        <v>65085116</v>
      </c>
      <c r="H347" s="32">
        <v>42305</v>
      </c>
      <c r="I347" s="228">
        <v>1.8</v>
      </c>
      <c r="J347" s="107">
        <v>1.8</v>
      </c>
      <c r="K347" s="283">
        <f t="shared" si="11"/>
        <v>0</v>
      </c>
      <c r="L347" s="364"/>
      <c r="M347" s="364"/>
      <c r="N347" s="364">
        <f t="shared" si="10"/>
        <v>1202.8800000000001</v>
      </c>
      <c r="O347" s="162"/>
    </row>
    <row r="348" spans="1:19" s="276" customFormat="1" ht="22.5" customHeight="1">
      <c r="A348" s="172">
        <v>323</v>
      </c>
      <c r="B348" s="30" t="s">
        <v>2</v>
      </c>
      <c r="C348" s="30">
        <v>3</v>
      </c>
      <c r="D348" s="29">
        <v>18</v>
      </c>
      <c r="E348" s="328">
        <v>43.2</v>
      </c>
      <c r="F348" s="30" t="e">
        <f>VLOOKUP(A348,#REF!,5,FALSE)</f>
        <v>#REF!</v>
      </c>
      <c r="G348" s="137">
        <v>65085865</v>
      </c>
      <c r="H348" s="282">
        <v>42305</v>
      </c>
      <c r="I348" s="107">
        <v>3.5249999999999999</v>
      </c>
      <c r="J348" s="107">
        <v>3.5249999999999999</v>
      </c>
      <c r="K348" s="283">
        <f t="shared" si="11"/>
        <v>0</v>
      </c>
      <c r="L348" s="364"/>
      <c r="M348" s="364"/>
      <c r="N348" s="364">
        <f t="shared" ref="N348:N359" si="12">E348*28.64</f>
        <v>1237.248</v>
      </c>
      <c r="O348" s="285"/>
      <c r="P348" s="24"/>
      <c r="Q348" s="24"/>
      <c r="R348" s="24"/>
      <c r="S348" s="24"/>
    </row>
    <row r="349" spans="1:19" s="276" customFormat="1" ht="19.5" customHeight="1">
      <c r="A349" s="172">
        <v>324</v>
      </c>
      <c r="B349" s="30" t="s">
        <v>2</v>
      </c>
      <c r="C349" s="30">
        <v>4</v>
      </c>
      <c r="D349" s="29">
        <v>18</v>
      </c>
      <c r="E349" s="328">
        <v>87.9</v>
      </c>
      <c r="F349" s="30" t="e">
        <f>VLOOKUP(A349,#REF!,5,FALSE)</f>
        <v>#REF!</v>
      </c>
      <c r="G349" s="137">
        <v>65085185</v>
      </c>
      <c r="H349" s="282">
        <v>42305</v>
      </c>
      <c r="I349" s="107">
        <v>3.6</v>
      </c>
      <c r="J349" s="107">
        <v>3.6</v>
      </c>
      <c r="K349" s="283">
        <f t="shared" si="11"/>
        <v>0</v>
      </c>
      <c r="L349" s="364"/>
      <c r="M349" s="364"/>
      <c r="N349" s="364">
        <f t="shared" si="12"/>
        <v>2517.4560000000001</v>
      </c>
      <c r="O349" s="285" t="s">
        <v>409</v>
      </c>
      <c r="P349" s="24"/>
      <c r="Q349" s="24"/>
      <c r="R349" s="24"/>
      <c r="S349" s="24"/>
    </row>
    <row r="350" spans="1:19" ht="16.5" customHeight="1">
      <c r="A350" s="172">
        <v>325</v>
      </c>
      <c r="B350" s="30" t="s">
        <v>2</v>
      </c>
      <c r="C350" s="30">
        <v>5</v>
      </c>
      <c r="D350" s="29">
        <v>18</v>
      </c>
      <c r="E350" s="328">
        <v>87.7</v>
      </c>
      <c r="F350" s="30" t="e">
        <f>VLOOKUP(A350,#REF!,5,FALSE)</f>
        <v>#REF!</v>
      </c>
      <c r="G350" s="137">
        <v>65085151</v>
      </c>
      <c r="H350" s="32">
        <v>42305</v>
      </c>
      <c r="I350" s="103">
        <v>7.5</v>
      </c>
      <c r="J350" s="103">
        <v>7.5</v>
      </c>
      <c r="K350" s="283">
        <f t="shared" si="11"/>
        <v>0</v>
      </c>
      <c r="L350" s="364"/>
      <c r="M350" s="364"/>
      <c r="N350" s="364">
        <f t="shared" si="12"/>
        <v>2511.7280000000001</v>
      </c>
      <c r="O350" s="162"/>
    </row>
    <row r="351" spans="1:19" ht="21" customHeight="1">
      <c r="A351" s="172">
        <v>326</v>
      </c>
      <c r="B351" s="30" t="s">
        <v>2</v>
      </c>
      <c r="C351" s="30">
        <v>6</v>
      </c>
      <c r="D351" s="29">
        <v>18</v>
      </c>
      <c r="E351" s="328">
        <v>43.5</v>
      </c>
      <c r="F351" s="30" t="e">
        <f>VLOOKUP(A351,#REF!,5,FALSE)</f>
        <v>#REF!</v>
      </c>
      <c r="G351" s="137">
        <v>65085174</v>
      </c>
      <c r="H351" s="32">
        <v>42305</v>
      </c>
      <c r="I351" s="107">
        <v>2.8</v>
      </c>
      <c r="J351" s="107">
        <v>2.8</v>
      </c>
      <c r="K351" s="283">
        <f t="shared" si="11"/>
        <v>0</v>
      </c>
      <c r="L351" s="364"/>
      <c r="M351" s="364"/>
      <c r="N351" s="364">
        <f t="shared" si="12"/>
        <v>1245.8399999999999</v>
      </c>
      <c r="O351" s="162"/>
    </row>
    <row r="352" spans="1:19" ht="20.25" customHeight="1">
      <c r="A352" s="172">
        <v>327</v>
      </c>
      <c r="B352" s="30" t="s">
        <v>2</v>
      </c>
      <c r="C352" s="30">
        <v>7</v>
      </c>
      <c r="D352" s="29">
        <v>18</v>
      </c>
      <c r="E352" s="328">
        <v>42.1</v>
      </c>
      <c r="F352" s="30" t="e">
        <f>VLOOKUP(A352,#REF!,5,FALSE)</f>
        <v>#REF!</v>
      </c>
      <c r="G352" s="137">
        <v>65085153</v>
      </c>
      <c r="H352" s="32">
        <v>42305</v>
      </c>
      <c r="I352" s="107">
        <v>6.0570000000000004</v>
      </c>
      <c r="J352" s="107">
        <v>6.0570000000000004</v>
      </c>
      <c r="K352" s="283">
        <f t="shared" si="11"/>
        <v>0</v>
      </c>
      <c r="L352" s="364"/>
      <c r="M352" s="364"/>
      <c r="N352" s="364">
        <f t="shared" si="12"/>
        <v>1205.7440000000001</v>
      </c>
      <c r="O352" s="162"/>
    </row>
    <row r="353" spans="1:15" ht="24" customHeight="1">
      <c r="A353" s="29">
        <v>328</v>
      </c>
      <c r="B353" s="30" t="s">
        <v>2</v>
      </c>
      <c r="C353" s="30">
        <v>8</v>
      </c>
      <c r="D353" s="29">
        <v>18</v>
      </c>
      <c r="E353" s="328">
        <v>62.4</v>
      </c>
      <c r="F353" s="30" t="e">
        <f>VLOOKUP(A353,#REF!,5,FALSE)</f>
        <v>#REF!</v>
      </c>
      <c r="G353" s="137">
        <v>65085111</v>
      </c>
      <c r="H353" s="32">
        <v>42305</v>
      </c>
      <c r="I353" s="107">
        <v>5.52</v>
      </c>
      <c r="J353" s="107">
        <v>5.52</v>
      </c>
      <c r="K353" s="283">
        <f t="shared" si="11"/>
        <v>0</v>
      </c>
      <c r="L353" s="364"/>
      <c r="M353" s="364"/>
      <c r="N353" s="364">
        <f t="shared" si="12"/>
        <v>1787.136</v>
      </c>
      <c r="O353" s="33"/>
    </row>
    <row r="354" spans="1:15" ht="30" customHeight="1">
      <c r="A354" s="248" t="s">
        <v>134</v>
      </c>
      <c r="B354" s="147" t="s">
        <v>2</v>
      </c>
      <c r="C354" s="147"/>
      <c r="D354" s="249">
        <v>1</v>
      </c>
      <c r="E354" s="328">
        <v>202.2</v>
      </c>
      <c r="F354" s="242" t="str">
        <f>VLOOKUP(A354,[1]реестр!$E$9:$H$388,4,FALSE)</f>
        <v>Игнатьева Елена Владимировна</v>
      </c>
      <c r="G354" s="252">
        <v>348065</v>
      </c>
      <c r="H354" s="147"/>
      <c r="I354" s="103">
        <v>12</v>
      </c>
      <c r="J354" s="103">
        <v>12</v>
      </c>
      <c r="K354" s="283">
        <f t="shared" si="11"/>
        <v>0</v>
      </c>
      <c r="L354" s="364"/>
      <c r="M354" s="364"/>
      <c r="N354" s="364">
        <f t="shared" si="12"/>
        <v>5791.0079999999998</v>
      </c>
      <c r="O354" s="287" t="s">
        <v>308</v>
      </c>
    </row>
    <row r="355" spans="1:15" ht="23.25" customHeight="1">
      <c r="A355" s="172" t="s">
        <v>135</v>
      </c>
      <c r="B355" s="37" t="s">
        <v>2</v>
      </c>
      <c r="C355" s="37"/>
      <c r="D355" s="29">
        <v>1</v>
      </c>
      <c r="E355" s="328">
        <v>71.5</v>
      </c>
      <c r="F355" s="30" t="str">
        <f>VLOOKUP(A355,[1]реестр!$E$9:$H$388,4,FALSE)</f>
        <v>Гайденко Раиса Петровна</v>
      </c>
      <c r="G355" s="34"/>
      <c r="H355" s="37"/>
      <c r="I355" s="127">
        <v>3.2290000000000001</v>
      </c>
      <c r="J355" s="127">
        <v>3.8610000000000002</v>
      </c>
      <c r="K355" s="283">
        <f t="shared" si="11"/>
        <v>0.63200000000000012</v>
      </c>
      <c r="L355" s="364"/>
      <c r="M355" s="364"/>
      <c r="N355" s="364">
        <f t="shared" si="12"/>
        <v>2047.76</v>
      </c>
      <c r="O355" s="162">
        <v>3.31</v>
      </c>
    </row>
    <row r="356" spans="1:15" ht="29.25" customHeight="1">
      <c r="A356" s="172" t="s">
        <v>136</v>
      </c>
      <c r="B356" s="37" t="s">
        <v>2</v>
      </c>
      <c r="C356" s="37"/>
      <c r="D356" s="29">
        <v>1</v>
      </c>
      <c r="E356" s="328">
        <v>110.4</v>
      </c>
      <c r="F356" s="30" t="str">
        <f>VLOOKUP(A356,[1]реестр!$E$9:$H$388,4,FALSE)</f>
        <v>Даудашвили Людмила Николаевна</v>
      </c>
      <c r="G356" s="203">
        <v>348071</v>
      </c>
      <c r="H356" s="37"/>
      <c r="I356" s="127">
        <v>9.6549999999999994</v>
      </c>
      <c r="J356" s="127">
        <v>10.5474</v>
      </c>
      <c r="K356" s="283">
        <f t="shared" si="11"/>
        <v>0.8924000000000003</v>
      </c>
      <c r="L356" s="364"/>
      <c r="M356" s="364"/>
      <c r="N356" s="364">
        <f t="shared" si="12"/>
        <v>3161.8560000000002</v>
      </c>
      <c r="O356" s="302"/>
    </row>
    <row r="357" spans="1:15" ht="29.25" customHeight="1">
      <c r="A357" s="172" t="s">
        <v>141</v>
      </c>
      <c r="B357" s="37" t="s">
        <v>2</v>
      </c>
      <c r="C357" s="37"/>
      <c r="D357" s="29">
        <v>-1</v>
      </c>
      <c r="E357" s="328">
        <v>106.8</v>
      </c>
      <c r="F357" s="30" t="str">
        <f>VLOOKUP(A357,[1]реестр!$E$9:$H$388,4,FALSE)</f>
        <v>ООО "ОБЛСТРОЙ"</v>
      </c>
      <c r="G357" s="203">
        <v>96113521</v>
      </c>
      <c r="H357" s="37"/>
      <c r="I357" s="127">
        <v>4.7859999999999996</v>
      </c>
      <c r="J357" s="127">
        <v>4.7859999999999996</v>
      </c>
      <c r="K357" s="283">
        <f t="shared" si="11"/>
        <v>0</v>
      </c>
      <c r="L357" s="364"/>
      <c r="M357" s="364"/>
      <c r="N357" s="364">
        <f t="shared" si="12"/>
        <v>3058.752</v>
      </c>
      <c r="O357" s="162"/>
    </row>
    <row r="358" spans="1:15" ht="25.5" customHeight="1">
      <c r="A358" s="172" t="s">
        <v>142</v>
      </c>
      <c r="B358" s="37" t="s">
        <v>2</v>
      </c>
      <c r="C358" s="37"/>
      <c r="D358" s="29">
        <v>-1</v>
      </c>
      <c r="E358" s="328">
        <v>127.8</v>
      </c>
      <c r="F358" s="30" t="str">
        <f>VLOOKUP(A358,[1]реестр!$E$9:$H$388,4,FALSE)</f>
        <v>Щукин Николай Владимирович</v>
      </c>
      <c r="G358" s="203">
        <v>348064</v>
      </c>
      <c r="H358" s="37"/>
      <c r="I358" s="127">
        <v>9.3960000000000008</v>
      </c>
      <c r="J358" s="127">
        <v>10.4063</v>
      </c>
      <c r="K358" s="283">
        <f t="shared" si="11"/>
        <v>1.0102999999999991</v>
      </c>
      <c r="L358" s="283"/>
      <c r="M358" s="364"/>
      <c r="N358" s="364">
        <f t="shared" si="12"/>
        <v>3660.192</v>
      </c>
      <c r="O358" s="287" t="s">
        <v>308</v>
      </c>
    </row>
    <row r="359" spans="1:15" ht="26.25" customHeight="1" thickBot="1">
      <c r="A359" s="184" t="s">
        <v>143</v>
      </c>
      <c r="B359" s="160" t="s">
        <v>2</v>
      </c>
      <c r="C359" s="160"/>
      <c r="D359" s="185">
        <v>-1</v>
      </c>
      <c r="E359" s="328">
        <v>147.5</v>
      </c>
      <c r="F359" s="264" t="s">
        <v>336</v>
      </c>
      <c r="G359" s="204">
        <v>348063</v>
      </c>
      <c r="H359" s="160"/>
      <c r="I359" s="127">
        <v>12.738</v>
      </c>
      <c r="J359" s="127">
        <v>14.3583</v>
      </c>
      <c r="K359" s="283">
        <f t="shared" si="11"/>
        <v>1.6203000000000003</v>
      </c>
      <c r="L359" s="283"/>
      <c r="M359" s="364"/>
      <c r="N359" s="364">
        <f t="shared" si="12"/>
        <v>4224.3999999999996</v>
      </c>
      <c r="O359" s="251"/>
    </row>
    <row r="360" spans="1:15" ht="23.25" customHeight="1">
      <c r="A360" s="176"/>
      <c r="B360" s="177"/>
      <c r="C360" s="177"/>
      <c r="D360" s="178"/>
      <c r="E360" s="347">
        <f>SUM(E218:E359)</f>
        <v>8802.3000000000011</v>
      </c>
      <c r="F360" s="179"/>
      <c r="G360" s="180"/>
      <c r="H360" s="181" t="s">
        <v>266</v>
      </c>
      <c r="I360" s="148"/>
      <c r="J360" s="206"/>
      <c r="K360" s="192">
        <f>SUM(K218:K353)</f>
        <v>-5.7834000000000012</v>
      </c>
      <c r="L360" s="166"/>
      <c r="M360" s="166"/>
      <c r="N360" s="166">
        <f>SUM(N218:N353)</f>
        <v>227642.17600000004</v>
      </c>
      <c r="O360" s="138"/>
    </row>
    <row r="361" spans="1:15" ht="24.75" customHeight="1">
      <c r="A361" s="150"/>
      <c r="B361" s="143"/>
      <c r="C361" s="143"/>
      <c r="D361" s="142"/>
      <c r="E361" s="142"/>
      <c r="F361" s="144"/>
      <c r="G361" s="145"/>
      <c r="H361" s="146" t="s">
        <v>267</v>
      </c>
      <c r="I361" s="33"/>
      <c r="J361" s="207"/>
      <c r="K361" s="164">
        <f>SUM(K354:K359)</f>
        <v>4.1549999999999994</v>
      </c>
      <c r="L361" s="166"/>
      <c r="M361" s="166"/>
      <c r="N361" s="166">
        <f>SUM(N354:N359)</f>
        <v>21943.968000000001</v>
      </c>
      <c r="O361" s="138"/>
    </row>
    <row r="362" spans="1:15" ht="26.25" customHeight="1" thickBot="1">
      <c r="A362" s="151"/>
      <c r="B362" s="152"/>
      <c r="C362" s="152"/>
      <c r="D362" s="153"/>
      <c r="E362" s="153"/>
      <c r="F362" s="152"/>
      <c r="G362" s="154"/>
      <c r="H362" s="155" t="s">
        <v>197</v>
      </c>
      <c r="I362" s="157"/>
      <c r="J362" s="208"/>
      <c r="K362" s="442">
        <f>SUM(K218:K359)</f>
        <v>-1.628400000000001</v>
      </c>
      <c r="L362" s="443">
        <f>SUM(L218:L353)</f>
        <v>0</v>
      </c>
      <c r="M362" s="443">
        <f>SUM(M218:M359)</f>
        <v>0</v>
      </c>
      <c r="N362" s="444">
        <f>N360+N361</f>
        <v>249586.14400000003</v>
      </c>
      <c r="O362" s="421">
        <f>K362*2159.79</f>
        <v>-3517.0020360000021</v>
      </c>
    </row>
    <row r="363" spans="1:15" ht="27.75" customHeight="1" thickBot="1">
      <c r="A363" s="139"/>
      <c r="B363" s="138"/>
      <c r="C363" s="138"/>
      <c r="D363" s="139"/>
      <c r="E363" s="139"/>
      <c r="F363" s="140"/>
      <c r="G363" s="141"/>
      <c r="H363" s="138"/>
      <c r="I363" s="166"/>
      <c r="J363" s="166"/>
      <c r="K363" s="166"/>
      <c r="L363" s="166"/>
      <c r="M363" s="166"/>
      <c r="N363" s="166"/>
      <c r="O363" s="138"/>
    </row>
    <row r="364" spans="1:15">
      <c r="A364" s="167"/>
      <c r="B364" s="168"/>
      <c r="C364" s="168"/>
      <c r="D364" s="169"/>
      <c r="E364" s="169"/>
      <c r="F364" s="170" t="s">
        <v>198</v>
      </c>
      <c r="G364" s="171"/>
      <c r="H364" s="168"/>
      <c r="I364" s="158"/>
      <c r="J364" s="209"/>
      <c r="K364" s="163"/>
      <c r="L364" s="166"/>
      <c r="M364" s="166"/>
      <c r="N364" s="166"/>
    </row>
    <row r="365" spans="1:15">
      <c r="A365" s="172"/>
      <c r="B365" s="37"/>
      <c r="C365" s="37"/>
      <c r="D365" s="29"/>
      <c r="E365" s="29"/>
      <c r="F365" s="37" t="s">
        <v>217</v>
      </c>
      <c r="G365" s="116" t="s">
        <v>205</v>
      </c>
      <c r="H365" s="37"/>
      <c r="I365" s="210">
        <v>566.96600000000001</v>
      </c>
      <c r="J365" s="210">
        <v>641.40499999999997</v>
      </c>
      <c r="K365" s="173">
        <f>J365-I365</f>
        <v>74.438999999999965</v>
      </c>
      <c r="L365" s="336"/>
      <c r="M365" s="336"/>
      <c r="N365" s="336"/>
    </row>
    <row r="366" spans="1:15">
      <c r="A366" s="172"/>
      <c r="B366" s="37"/>
      <c r="C366" s="37"/>
      <c r="D366" s="29"/>
      <c r="E366" s="29"/>
      <c r="F366" s="37" t="s">
        <v>335</v>
      </c>
      <c r="G366" s="116" t="s">
        <v>205</v>
      </c>
      <c r="H366" s="37"/>
      <c r="I366" s="210">
        <v>47.837000000000003</v>
      </c>
      <c r="J366" s="210">
        <v>56.686</v>
      </c>
      <c r="K366" s="173">
        <f>J366-I366</f>
        <v>8.8489999999999966</v>
      </c>
      <c r="L366" s="336"/>
      <c r="M366" s="336"/>
      <c r="N366" s="336"/>
    </row>
    <row r="367" spans="1:15">
      <c r="A367" s="172"/>
      <c r="B367" s="37"/>
      <c r="C367" s="37"/>
      <c r="D367" s="29"/>
      <c r="E367" s="29"/>
      <c r="F367" s="37" t="s">
        <v>206</v>
      </c>
      <c r="G367" s="116" t="s">
        <v>205</v>
      </c>
      <c r="H367" s="37"/>
      <c r="I367" s="207">
        <v>11.728999999999999</v>
      </c>
      <c r="J367" s="207">
        <v>12.773999999999999</v>
      </c>
      <c r="K367" s="173">
        <f>J367-I367</f>
        <v>1.0449999999999999</v>
      </c>
      <c r="L367" s="336"/>
      <c r="M367" s="336"/>
      <c r="N367" s="336"/>
    </row>
    <row r="368" spans="1:15" ht="15.75" thickBot="1">
      <c r="A368" s="172"/>
      <c r="B368" s="37"/>
      <c r="C368" s="37"/>
      <c r="D368" s="29"/>
      <c r="E368" s="29"/>
      <c r="F368" s="430" t="s">
        <v>462</v>
      </c>
      <c r="G368" s="309"/>
      <c r="H368" s="310"/>
      <c r="I368" s="311"/>
      <c r="J368" s="312"/>
      <c r="K368" s="428">
        <f>K365+K366+K367</f>
        <v>84.332999999999956</v>
      </c>
      <c r="L368" s="336"/>
      <c r="M368" s="336"/>
      <c r="N368" s="336"/>
    </row>
    <row r="369" spans="1:15" ht="18.75" customHeight="1">
      <c r="A369" s="172"/>
      <c r="B369" s="37"/>
      <c r="C369" s="37"/>
      <c r="D369" s="29"/>
      <c r="E369" s="178"/>
      <c r="F369" s="316" t="str">
        <f>F354</f>
        <v>Игнатьева Елена Владимировна</v>
      </c>
      <c r="G369" s="171">
        <v>202.2</v>
      </c>
      <c r="H369" s="168"/>
      <c r="I369" s="317"/>
      <c r="J369" s="318"/>
      <c r="K369" s="319">
        <f>K367/766.2*G369</f>
        <v>0.27577525450274076</v>
      </c>
      <c r="L369" s="336"/>
      <c r="M369" s="336"/>
      <c r="N369" s="336"/>
    </row>
    <row r="370" spans="1:15" ht="19.5" customHeight="1">
      <c r="A370" s="172"/>
      <c r="B370" s="37"/>
      <c r="C370" s="37"/>
      <c r="D370" s="29"/>
      <c r="E370" s="142"/>
      <c r="F370" s="263" t="str">
        <f>F355</f>
        <v>Гайденко Раиса Петровна</v>
      </c>
      <c r="G370" s="34">
        <v>71.5</v>
      </c>
      <c r="H370" s="37"/>
      <c r="I370" s="106"/>
      <c r="J370" s="211"/>
      <c r="K370" s="173">
        <f>K367/766.2*G370</f>
        <v>9.7516966849386572E-2</v>
      </c>
      <c r="L370" s="336"/>
      <c r="M370" s="336"/>
      <c r="N370" s="336"/>
      <c r="O370" s="297"/>
    </row>
    <row r="371" spans="1:15" ht="22.5" customHeight="1">
      <c r="A371" s="172"/>
      <c r="B371" s="37"/>
      <c r="C371" s="37"/>
      <c r="D371" s="29"/>
      <c r="E371" s="142"/>
      <c r="F371" s="263" t="str">
        <f>F356</f>
        <v>Даудашвили Людмила Николаевна</v>
      </c>
      <c r="G371" s="34">
        <v>110.4</v>
      </c>
      <c r="H371" s="37"/>
      <c r="I371" s="106"/>
      <c r="J371" s="211"/>
      <c r="K371" s="173">
        <f>K367/766.2*G371</f>
        <v>0.15057165231010178</v>
      </c>
      <c r="L371" s="336"/>
      <c r="M371" s="336"/>
      <c r="N371" s="336"/>
      <c r="O371" s="297"/>
    </row>
    <row r="372" spans="1:15" ht="19.5" customHeight="1">
      <c r="A372" s="172"/>
      <c r="B372" s="37"/>
      <c r="C372" s="37"/>
      <c r="D372" s="29"/>
      <c r="E372" s="142"/>
      <c r="F372" s="263" t="str">
        <f>F357</f>
        <v>ООО "ОБЛСТРОЙ"</v>
      </c>
      <c r="G372" s="34">
        <v>106.8</v>
      </c>
      <c r="H372" s="37"/>
      <c r="I372" s="106"/>
      <c r="J372" s="211"/>
      <c r="K372" s="173">
        <f>K367/766.2*G372</f>
        <v>0.14566170712607671</v>
      </c>
      <c r="L372" s="336"/>
      <c r="M372" s="336"/>
      <c r="N372" s="336"/>
    </row>
    <row r="373" spans="1:15" ht="18.75" customHeight="1">
      <c r="A373" s="172"/>
      <c r="B373" s="37"/>
      <c r="C373" s="37"/>
      <c r="D373" s="29"/>
      <c r="E373" s="142"/>
      <c r="F373" s="263" t="str">
        <f>F358</f>
        <v>Щукин Николай Владимирович</v>
      </c>
      <c r="G373" s="34">
        <v>127.8</v>
      </c>
      <c r="H373" s="37"/>
      <c r="I373" s="106"/>
      <c r="J373" s="211"/>
      <c r="K373" s="173">
        <f>K367/766.2*G373</f>
        <v>0.17430305403288957</v>
      </c>
      <c r="L373" s="336"/>
      <c r="M373" s="336"/>
      <c r="N373" s="336"/>
    </row>
    <row r="374" spans="1:15" ht="20.25" customHeight="1" thickBot="1">
      <c r="A374" s="172"/>
      <c r="B374" s="37"/>
      <c r="C374" s="37"/>
      <c r="D374" s="29"/>
      <c r="E374" s="436"/>
      <c r="F374" s="264" t="s">
        <v>336</v>
      </c>
      <c r="G374" s="320">
        <v>147.5</v>
      </c>
      <c r="H374" s="160"/>
      <c r="I374" s="321"/>
      <c r="J374" s="322"/>
      <c r="K374" s="323">
        <f>K367/766.2*G374</f>
        <v>0.20117136517880446</v>
      </c>
      <c r="L374" s="336"/>
      <c r="M374" s="336"/>
      <c r="N374" s="336"/>
    </row>
    <row r="375" spans="1:15">
      <c r="A375" s="172"/>
      <c r="B375" s="37"/>
      <c r="C375" s="37"/>
      <c r="D375" s="29"/>
      <c r="E375" s="249"/>
      <c r="F375" s="433" t="s">
        <v>464</v>
      </c>
      <c r="G375" s="313"/>
      <c r="H375" s="147"/>
      <c r="I375" s="314"/>
      <c r="J375" s="315"/>
      <c r="K375" s="434" t="s">
        <v>295</v>
      </c>
      <c r="L375" s="435" t="s">
        <v>306</v>
      </c>
      <c r="M375" s="337"/>
      <c r="N375" s="337" t="s">
        <v>465</v>
      </c>
      <c r="O375" s="39"/>
    </row>
    <row r="376" spans="1:15">
      <c r="A376" s="172" t="s">
        <v>137</v>
      </c>
      <c r="B376" s="37"/>
      <c r="C376" s="37"/>
      <c r="D376" s="29">
        <v>1</v>
      </c>
      <c r="E376" s="29"/>
      <c r="F376" s="30" t="str">
        <f>VLOOKUP(A376,[1]реестр!$E$9:$H$388,4,FALSE)</f>
        <v>ООО "Наро-Строй"</v>
      </c>
      <c r="G376" s="34">
        <v>1467.1</v>
      </c>
      <c r="H376" s="37" t="s">
        <v>226</v>
      </c>
      <c r="I376" s="212"/>
      <c r="J376" s="212"/>
      <c r="K376" s="438" t="e">
        <f>((K380)-#REF!*110.15/2159.79)/2014.3*1467.1+K377</f>
        <v>#REF!</v>
      </c>
      <c r="L376" s="439" t="e">
        <f>K376/K378*K381</f>
        <v>#REF!</v>
      </c>
      <c r="M376" s="440"/>
      <c r="N376" s="439" t="e">
        <f>((K376)*2159.79+L376*3.71)/G376</f>
        <v>#REF!</v>
      </c>
      <c r="O376" s="297"/>
    </row>
    <row r="377" spans="1:15">
      <c r="A377" s="172"/>
      <c r="B377" s="37"/>
      <c r="C377" s="37"/>
      <c r="D377" s="29"/>
      <c r="E377" s="29"/>
      <c r="F377" s="30" t="s">
        <v>195</v>
      </c>
      <c r="G377" s="34">
        <v>547.20000000000005</v>
      </c>
      <c r="H377" s="37" t="s">
        <v>226</v>
      </c>
      <c r="I377" s="127"/>
      <c r="J377" s="212"/>
      <c r="K377" s="438" t="e">
        <f>(((K380)-#REF!*110.15/2159.79)/2014.3*547.2)*0.5</f>
        <v>#REF!</v>
      </c>
      <c r="L377" s="439" t="e">
        <f>K377/K378*K381</f>
        <v>#REF!</v>
      </c>
      <c r="M377" s="441"/>
      <c r="N377" s="439" t="e">
        <f>(K377*2159.79+L377*3.71)/G377</f>
        <v>#REF!</v>
      </c>
      <c r="O377" s="297"/>
    </row>
    <row r="378" spans="1:15" ht="29.25" customHeight="1">
      <c r="A378" s="642" t="s">
        <v>423</v>
      </c>
      <c r="B378" s="643"/>
      <c r="C378" s="643"/>
      <c r="D378" s="643"/>
      <c r="E378" s="126">
        <f>E360+G376+G377</f>
        <v>10816.600000000002</v>
      </c>
      <c r="F378" s="30"/>
      <c r="G378" s="34"/>
      <c r="H378" s="37"/>
      <c r="I378" s="127"/>
      <c r="J378" s="212"/>
      <c r="K378" s="236" t="e">
        <f>K376+K377</f>
        <v>#REF!</v>
      </c>
      <c r="L378" s="339"/>
      <c r="M378" s="440"/>
      <c r="N378" s="339"/>
      <c r="O378" s="297"/>
    </row>
    <row r="379" spans="1:15">
      <c r="A379" s="644" t="s">
        <v>466</v>
      </c>
      <c r="B379" s="645"/>
      <c r="C379" s="645"/>
      <c r="D379" s="645"/>
      <c r="E379" s="126">
        <f>E201+E378</f>
        <v>22796.500000000004</v>
      </c>
      <c r="F379" s="105" t="s">
        <v>219</v>
      </c>
      <c r="G379" s="34"/>
      <c r="H379" s="37"/>
      <c r="I379" s="114"/>
      <c r="J379" s="213"/>
      <c r="K379" s="164"/>
      <c r="L379" s="166"/>
      <c r="N379" s="166"/>
    </row>
    <row r="380" spans="1:15">
      <c r="A380" s="165"/>
      <c r="B380" s="125"/>
      <c r="C380" s="125"/>
      <c r="D380" s="126"/>
      <c r="E380" s="126"/>
      <c r="F380" s="37" t="s">
        <v>221</v>
      </c>
      <c r="G380" s="116" t="s">
        <v>220</v>
      </c>
      <c r="H380" s="37"/>
      <c r="I380" s="210">
        <v>183.86600000000001</v>
      </c>
      <c r="J380" s="210">
        <v>215.27699999999999</v>
      </c>
      <c r="K380" s="173">
        <f>J380-I380</f>
        <v>31.410999999999973</v>
      </c>
      <c r="L380" s="336"/>
      <c r="M380" s="336"/>
      <c r="N380" s="336"/>
      <c r="O380" s="421"/>
    </row>
    <row r="381" spans="1:15" ht="15.75" thickBot="1">
      <c r="A381" s="294"/>
      <c r="B381" s="138"/>
      <c r="C381" s="138"/>
      <c r="D381" s="139"/>
      <c r="E381" s="139"/>
      <c r="F381" s="160" t="s">
        <v>463</v>
      </c>
      <c r="G381" s="257"/>
      <c r="H381" s="295"/>
      <c r="I381" s="296"/>
      <c r="J381" s="296"/>
      <c r="K381" s="432">
        <f>3300*31.41/230.17</f>
        <v>450.33236303601689</v>
      </c>
      <c r="L381" s="336"/>
      <c r="M381" s="336"/>
      <c r="N381" s="336"/>
    </row>
    <row r="382" spans="1:15" ht="15.75" thickBot="1">
      <c r="A382" s="635" t="s">
        <v>199</v>
      </c>
      <c r="B382" s="636"/>
      <c r="C382" s="636"/>
      <c r="D382" s="636"/>
      <c r="E382" s="636"/>
      <c r="F382" s="636"/>
      <c r="G382" s="636"/>
      <c r="H382" s="637"/>
      <c r="I382" s="193"/>
      <c r="J382" s="214"/>
      <c r="K382" s="429">
        <f>K368+K380</f>
        <v>115.74399999999993</v>
      </c>
      <c r="L382" s="338"/>
      <c r="M382" s="338"/>
      <c r="N382" s="338"/>
    </row>
    <row r="384" spans="1:15">
      <c r="E384" s="421"/>
    </row>
  </sheetData>
  <autoFilter ref="A2:S362"/>
  <mergeCells count="6">
    <mergeCell ref="A382:H382"/>
    <mergeCell ref="A1:D1"/>
    <mergeCell ref="G1:H1"/>
    <mergeCell ref="A378:D378"/>
    <mergeCell ref="A379:D379"/>
    <mergeCell ref="A201:D201"/>
  </mergeCells>
  <phoneticPr fontId="0" type="noConversion"/>
  <pageMargins left="0.7" right="0.7" top="0.75" bottom="0.75" header="0.3" footer="0.3"/>
  <pageSetup paperSize="9" scale="6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workbookViewId="0">
      <selection activeCell="A4" sqref="A4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140625" customWidth="1"/>
    <col min="7" max="7" width="18.140625" customWidth="1"/>
    <col min="10" max="10" width="17.42578125" customWidth="1"/>
  </cols>
  <sheetData>
    <row r="1" spans="1:11" ht="21.75" customHeight="1">
      <c r="A1" s="97" t="s">
        <v>175</v>
      </c>
      <c r="J1" s="246" t="s">
        <v>292</v>
      </c>
    </row>
    <row r="2" spans="1:11" ht="21.75" customHeight="1">
      <c r="A2" s="97" t="s">
        <v>176</v>
      </c>
      <c r="J2" s="247" t="e">
        <f>ROUND(E9/SUM(C25:C27),4)</f>
        <v>#DIV/0!</v>
      </c>
    </row>
    <row r="3" spans="1:11" ht="21.75" customHeight="1" thickBot="1">
      <c r="A3" s="200" t="s">
        <v>469</v>
      </c>
      <c r="B3" s="200"/>
      <c r="H3" t="s">
        <v>332</v>
      </c>
      <c r="J3" s="300" t="e">
        <f>ROUND((J2*2061.11),2)</f>
        <v>#DIV/0!</v>
      </c>
    </row>
    <row r="4" spans="1:11" ht="21.75" customHeight="1" thickBot="1"/>
    <row r="5" spans="1:11" ht="53.25" customHeight="1" thickBot="1">
      <c r="A5" s="386" t="s">
        <v>177</v>
      </c>
      <c r="B5" s="387" t="s">
        <v>178</v>
      </c>
      <c r="C5" s="387" t="s">
        <v>179</v>
      </c>
      <c r="D5" s="387" t="s">
        <v>180</v>
      </c>
      <c r="E5" s="387" t="s">
        <v>181</v>
      </c>
      <c r="F5" s="387" t="s">
        <v>427</v>
      </c>
      <c r="G5" s="388" t="s">
        <v>182</v>
      </c>
      <c r="J5" s="368" t="s">
        <v>431</v>
      </c>
    </row>
    <row r="6" spans="1:11" ht="33" customHeight="1" thickBot="1">
      <c r="A6" s="389">
        <v>413923</v>
      </c>
      <c r="B6" s="387" t="s">
        <v>183</v>
      </c>
      <c r="C6" s="391">
        <v>1064.354</v>
      </c>
      <c r="D6" s="391">
        <v>1177.9580000000001</v>
      </c>
      <c r="E6" s="392">
        <f>D6-C6</f>
        <v>113.60400000000004</v>
      </c>
      <c r="F6" s="400">
        <v>113.604</v>
      </c>
      <c r="G6" s="393" t="s">
        <v>184</v>
      </c>
      <c r="J6" s="369">
        <f>239.495/537.37*696+318.481-557.977</f>
        <v>70.697200215866246</v>
      </c>
    </row>
    <row r="7" spans="1:11" ht="21.75" customHeight="1" thickBot="1">
      <c r="A7" s="394"/>
      <c r="B7" s="395"/>
      <c r="C7" s="396"/>
      <c r="D7" s="397"/>
      <c r="E7" s="398"/>
      <c r="F7" s="399"/>
      <c r="G7" s="431"/>
      <c r="J7" t="s">
        <v>446</v>
      </c>
    </row>
    <row r="8" spans="1:11" ht="21.75" customHeight="1" thickBot="1">
      <c r="A8" s="389">
        <v>411939</v>
      </c>
      <c r="B8" s="390" t="s">
        <v>185</v>
      </c>
      <c r="C8" s="391">
        <v>1199.6790000000001</v>
      </c>
      <c r="D8" s="391">
        <v>1316.2449999999999</v>
      </c>
      <c r="E8" s="392">
        <f>D8-C8</f>
        <v>116.5659999999998</v>
      </c>
      <c r="F8" s="390">
        <v>116.566</v>
      </c>
      <c r="G8" s="393" t="s">
        <v>186</v>
      </c>
    </row>
    <row r="9" spans="1:11" ht="21.75" customHeight="1" thickBot="1">
      <c r="A9" s="648" t="s">
        <v>187</v>
      </c>
      <c r="B9" s="649"/>
      <c r="C9" s="401">
        <f>SUM(C8+C6)</f>
        <v>2264.0330000000004</v>
      </c>
      <c r="D9" s="391">
        <f>SUM(D8+D6)</f>
        <v>2494.203</v>
      </c>
      <c r="E9" s="402">
        <f>SUM(E8+E6)</f>
        <v>230.16999999999985</v>
      </c>
      <c r="F9" s="403">
        <f>F6+F8</f>
        <v>230.17000000000002</v>
      </c>
      <c r="G9" s="393"/>
    </row>
    <row r="10" spans="1:11" ht="28.5" customHeight="1">
      <c r="A10" s="130"/>
      <c r="B10" s="130"/>
      <c r="C10" s="131"/>
      <c r="D10" s="132"/>
      <c r="E10" s="98"/>
      <c r="F10" s="130"/>
      <c r="G10" s="422"/>
      <c r="H10" s="98"/>
      <c r="I10" s="98"/>
      <c r="J10" s="422"/>
      <c r="K10" s="98"/>
    </row>
    <row r="11" spans="1:11" ht="32.25" customHeight="1">
      <c r="A11" s="650" t="s">
        <v>448</v>
      </c>
      <c r="B11" s="650"/>
      <c r="C11" s="650"/>
      <c r="D11" s="650"/>
      <c r="E11" s="129" t="e">
        <f>((#REF!+#REF!+#REF!)*110.15/2159.79)</f>
        <v>#REF!</v>
      </c>
      <c r="G11" s="423"/>
      <c r="H11" s="98"/>
      <c r="I11" s="98"/>
      <c r="J11" s="423"/>
      <c r="K11" s="98"/>
    </row>
    <row r="12" spans="1:11" ht="18" customHeight="1">
      <c r="A12" s="650" t="s">
        <v>451</v>
      </c>
      <c r="B12" s="650"/>
      <c r="C12" s="650"/>
      <c r="D12" s="650"/>
      <c r="E12" s="129" t="e">
        <f>E9-E11-(Отопление!K207+Отопление!K367)-Отопление!K380+J6/3++(0.0044+0.0042+0.0018+0.0003+0.0022)*E18/3</f>
        <v>#REF!</v>
      </c>
      <c r="G12" s="423"/>
      <c r="H12" s="98"/>
      <c r="I12" s="98"/>
      <c r="J12" s="98"/>
      <c r="K12" s="98"/>
    </row>
    <row r="13" spans="1:11" ht="45" customHeight="1">
      <c r="A13" s="650" t="s">
        <v>458</v>
      </c>
      <c r="B13" s="650"/>
      <c r="C13" s="650"/>
      <c r="D13" s="650"/>
      <c r="E13" s="129">
        <v>3300</v>
      </c>
      <c r="G13" s="423"/>
      <c r="H13" s="98"/>
      <c r="I13" s="98"/>
      <c r="J13" s="424"/>
      <c r="K13" s="98"/>
    </row>
    <row r="14" spans="1:11" ht="19.5" customHeight="1">
      <c r="A14" s="650" t="s">
        <v>449</v>
      </c>
      <c r="B14" s="650"/>
      <c r="C14" s="650"/>
      <c r="D14" s="650"/>
      <c r="E14" s="129">
        <v>110.15</v>
      </c>
      <c r="G14" s="423"/>
      <c r="H14" s="98"/>
      <c r="I14" s="98"/>
      <c r="J14" s="98"/>
      <c r="K14" s="98"/>
    </row>
    <row r="15" spans="1:11" ht="30.75" customHeight="1">
      <c r="A15" s="650" t="s">
        <v>450</v>
      </c>
      <c r="B15" s="650"/>
      <c r="C15" s="650"/>
      <c r="D15" s="650"/>
      <c r="E15" s="129" t="e">
        <f>305.25/(E11+E12)</f>
        <v>#REF!</v>
      </c>
      <c r="G15" s="425"/>
      <c r="H15" s="98"/>
      <c r="I15" s="98"/>
      <c r="J15" s="98"/>
      <c r="K15" s="98"/>
    </row>
    <row r="16" spans="1:11" ht="20.25" customHeight="1">
      <c r="A16" s="650" t="s">
        <v>452</v>
      </c>
      <c r="B16" s="650"/>
      <c r="C16" s="650"/>
      <c r="D16" s="650"/>
      <c r="E16" s="129">
        <v>2159.79</v>
      </c>
      <c r="G16" s="423"/>
      <c r="H16" s="98"/>
      <c r="I16" s="98"/>
      <c r="J16" s="98"/>
      <c r="K16" s="98"/>
    </row>
    <row r="17" spans="1:11" ht="20.25" customHeight="1">
      <c r="A17" s="650" t="s">
        <v>459</v>
      </c>
      <c r="B17" s="650"/>
      <c r="C17" s="650"/>
      <c r="D17" s="650"/>
      <c r="E17" s="129">
        <v>3.71</v>
      </c>
      <c r="G17" s="423"/>
      <c r="H17" s="98"/>
      <c r="I17" s="98"/>
      <c r="J17" s="98"/>
      <c r="K17" s="426"/>
    </row>
    <row r="18" spans="1:11" ht="32.25" customHeight="1">
      <c r="A18" s="650" t="s">
        <v>468</v>
      </c>
      <c r="B18" s="650"/>
      <c r="C18" s="650"/>
      <c r="D18" s="650"/>
      <c r="E18" s="129">
        <v>20694.5</v>
      </c>
      <c r="G18" s="423"/>
      <c r="H18" s="98"/>
      <c r="I18" s="98"/>
      <c r="J18" s="98"/>
      <c r="K18" s="427"/>
    </row>
    <row r="19" spans="1:11" ht="20.25" customHeight="1">
      <c r="A19" s="420" t="s">
        <v>455</v>
      </c>
      <c r="B19" s="417"/>
      <c r="C19" s="417"/>
      <c r="D19" s="417"/>
      <c r="E19" s="129"/>
      <c r="G19" s="129"/>
    </row>
    <row r="20" spans="1:11" ht="31.5" customHeight="1">
      <c r="A20" s="650" t="s">
        <v>453</v>
      </c>
      <c r="B20" s="650"/>
      <c r="C20" s="650"/>
      <c r="D20" s="650"/>
      <c r="E20" s="129" t="e">
        <f>E14*E15</f>
        <v>#REF!</v>
      </c>
      <c r="G20" s="129"/>
    </row>
    <row r="21" spans="1:11" ht="32.25" customHeight="1">
      <c r="A21" s="650" t="s">
        <v>454</v>
      </c>
      <c r="B21" s="650"/>
      <c r="C21" s="650"/>
      <c r="D21" s="650"/>
      <c r="E21" s="129" t="e">
        <f>3.6*E14*E15</f>
        <v>#REF!</v>
      </c>
      <c r="G21" s="129"/>
    </row>
    <row r="22" spans="1:11" ht="32.25" customHeight="1">
      <c r="A22" s="420" t="s">
        <v>456</v>
      </c>
      <c r="B22" s="417"/>
      <c r="C22" s="417"/>
      <c r="D22" s="417"/>
      <c r="E22" s="129"/>
      <c r="G22" s="129"/>
    </row>
    <row r="23" spans="1:11" ht="18.75">
      <c r="A23" t="s">
        <v>457</v>
      </c>
      <c r="E23" s="129" t="e">
        <f>(E12*E16+E13*E17)/E18</f>
        <v>#REF!</v>
      </c>
      <c r="J23" s="202"/>
    </row>
    <row r="24" spans="1:11">
      <c r="A24" s="199"/>
    </row>
    <row r="25" spans="1:11">
      <c r="D25" s="198"/>
    </row>
    <row r="26" spans="1:11">
      <c r="D26" s="198"/>
    </row>
    <row r="27" spans="1:11">
      <c r="D27" s="197"/>
    </row>
    <row r="28" spans="1:11">
      <c r="A28" s="199"/>
    </row>
    <row r="29" spans="1:11">
      <c r="D29" s="198"/>
    </row>
    <row r="30" spans="1:11">
      <c r="D30" s="198"/>
    </row>
    <row r="31" spans="1:11">
      <c r="D31" s="197"/>
    </row>
    <row r="33" spans="4:4">
      <c r="D33" s="201"/>
    </row>
  </sheetData>
  <sheetProtection selectLockedCells="1" selectUnlockedCells="1"/>
  <mergeCells count="11">
    <mergeCell ref="A21:D21"/>
    <mergeCell ref="A13:D13"/>
    <mergeCell ref="A17:D17"/>
    <mergeCell ref="A18:D18"/>
    <mergeCell ref="A16:D16"/>
    <mergeCell ref="A20:D20"/>
    <mergeCell ref="A9:B9"/>
    <mergeCell ref="A11:D11"/>
    <mergeCell ref="A14:D14"/>
    <mergeCell ref="A15:D15"/>
    <mergeCell ref="A12:D12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15"/>
  <sheetViews>
    <sheetView workbookViewId="0">
      <selection activeCell="M7" sqref="M7"/>
    </sheetView>
  </sheetViews>
  <sheetFormatPr defaultRowHeight="15"/>
  <cols>
    <col min="2" max="2" width="3.7109375" customWidth="1"/>
    <col min="3" max="4" width="9.140625" hidden="1" customWidth="1"/>
    <col min="6" max="6" width="33.5703125" customWidth="1"/>
    <col min="7" max="7" width="14.28515625" customWidth="1"/>
    <col min="8" max="8" width="0.140625" customWidth="1"/>
  </cols>
  <sheetData>
    <row r="3" spans="1:14">
      <c r="A3" s="150" t="s">
        <v>132</v>
      </c>
      <c r="B3" s="187" t="s">
        <v>547</v>
      </c>
      <c r="C3" s="37"/>
      <c r="D3" s="29">
        <v>1</v>
      </c>
      <c r="E3" s="328">
        <v>57.5</v>
      </c>
      <c r="F3" s="30" t="str">
        <f>VLOOKUP(A3,[1]реестр!$E$9:$H$388,4,FALSE)</f>
        <v xml:space="preserve">Маляева Вера Сергеевна </v>
      </c>
      <c r="G3" s="203">
        <v>96113548</v>
      </c>
      <c r="H3" s="37"/>
      <c r="I3" s="107">
        <v>3.3</v>
      </c>
      <c r="J3" s="107">
        <v>3.3</v>
      </c>
      <c r="K3" s="107">
        <f>J3-I3</f>
        <v>0</v>
      </c>
      <c r="L3" s="364"/>
      <c r="M3" s="364"/>
      <c r="N3" s="364">
        <f>M3+K3+L3</f>
        <v>0</v>
      </c>
    </row>
    <row r="4" spans="1:14">
      <c r="A4" s="150" t="s">
        <v>133</v>
      </c>
      <c r="B4" s="187" t="s">
        <v>547</v>
      </c>
      <c r="C4" s="37"/>
      <c r="D4" s="29">
        <v>1</v>
      </c>
      <c r="E4" s="328">
        <v>70.2</v>
      </c>
      <c r="F4" s="30" t="str">
        <f>VLOOKUP(A4,[1]реестр!$E$9:$H$388,4,FALSE)</f>
        <v xml:space="preserve">Маляева Вера Сергеевна </v>
      </c>
      <c r="G4" s="203">
        <v>96113556</v>
      </c>
      <c r="H4" s="37"/>
      <c r="I4" s="107">
        <v>3.3380000000000001</v>
      </c>
      <c r="J4" s="107">
        <v>3.3380000000000001</v>
      </c>
      <c r="K4" s="107">
        <f>J4-I4</f>
        <v>0</v>
      </c>
      <c r="L4" s="107"/>
      <c r="M4" s="364"/>
      <c r="N4" s="364">
        <f>M4+K4+L4</f>
        <v>0</v>
      </c>
    </row>
    <row r="5" spans="1:14">
      <c r="A5" s="248" t="s">
        <v>134</v>
      </c>
      <c r="B5" s="147" t="s">
        <v>2</v>
      </c>
      <c r="C5" s="147"/>
      <c r="D5" s="249">
        <v>1</v>
      </c>
      <c r="E5" s="328">
        <v>202.2</v>
      </c>
      <c r="F5" s="242" t="str">
        <f>VLOOKUP(A5,[1]реестр!$E$9:$H$388,4,FALSE)</f>
        <v>Игнатьева Елена Владимировна</v>
      </c>
      <c r="G5" s="252">
        <v>348065</v>
      </c>
      <c r="H5" s="147"/>
      <c r="I5" s="107">
        <v>12</v>
      </c>
      <c r="J5" s="107">
        <v>12</v>
      </c>
      <c r="K5" s="364">
        <f>J5-I5</f>
        <v>0</v>
      </c>
      <c r="L5" s="364"/>
      <c r="M5" s="364"/>
      <c r="N5" s="364">
        <f>M5+K5+L5</f>
        <v>0</v>
      </c>
    </row>
    <row r="6" spans="1:14">
      <c r="A6" s="172" t="s">
        <v>136</v>
      </c>
      <c r="B6" s="37" t="s">
        <v>2</v>
      </c>
      <c r="C6" s="37"/>
      <c r="D6" s="29">
        <v>1</v>
      </c>
      <c r="E6" s="328">
        <v>110.4</v>
      </c>
      <c r="F6" s="30" t="str">
        <f>VLOOKUP(A6,[1]реестр!$E$9:$H$388,4,FALSE)</f>
        <v>Даудашвили Людмила Николаевна</v>
      </c>
      <c r="G6" s="203">
        <v>348071</v>
      </c>
      <c r="H6" s="37"/>
      <c r="I6" s="107">
        <v>9.6549999999999994</v>
      </c>
      <c r="J6" s="107">
        <v>9.6549999999999994</v>
      </c>
      <c r="K6" s="364">
        <f>J6-I6</f>
        <v>0</v>
      </c>
      <c r="L6" s="364"/>
      <c r="M6" s="364"/>
      <c r="N6" s="364">
        <f>M6+K6+L6</f>
        <v>0</v>
      </c>
    </row>
    <row r="7" spans="1:14">
      <c r="A7" s="172" t="s">
        <v>142</v>
      </c>
      <c r="B7" s="37" t="s">
        <v>2</v>
      </c>
      <c r="C7" s="37"/>
      <c r="D7" s="29">
        <v>-1</v>
      </c>
      <c r="E7" s="328">
        <v>127.8</v>
      </c>
      <c r="F7" s="30" t="str">
        <f>VLOOKUP(A7,[1]реестр!$E$9:$H$388,4,FALSE)</f>
        <v>Щукин Николай Владимирович</v>
      </c>
      <c r="G7" s="203">
        <v>348064</v>
      </c>
      <c r="H7" s="37"/>
      <c r="I7" s="107">
        <v>9.3960000000000008</v>
      </c>
      <c r="J7" s="107">
        <v>9.3960000000000008</v>
      </c>
      <c r="K7" s="364">
        <f>J7-I7</f>
        <v>0</v>
      </c>
      <c r="L7" s="364"/>
      <c r="M7" s="364"/>
      <c r="N7" s="364">
        <f>M7+K7+L7</f>
        <v>0</v>
      </c>
    </row>
    <row r="11" spans="1:14">
      <c r="A11" s="150" t="s">
        <v>132</v>
      </c>
      <c r="B11" s="187" t="s">
        <v>547</v>
      </c>
      <c r="C11" s="37"/>
      <c r="D11" s="29">
        <v>1</v>
      </c>
      <c r="E11" s="328">
        <v>57.5</v>
      </c>
      <c r="F11" s="30" t="str">
        <f>VLOOKUP(A11,[1]реестр!$E$9:$H$388,4,FALSE)</f>
        <v xml:space="preserve">Маляева Вера Сергеевна </v>
      </c>
      <c r="G11" s="203">
        <v>96113548</v>
      </c>
      <c r="H11" s="37"/>
      <c r="I11" s="107"/>
    </row>
    <row r="12" spans="1:14">
      <c r="A12" s="150" t="s">
        <v>133</v>
      </c>
      <c r="B12" s="187" t="s">
        <v>547</v>
      </c>
      <c r="C12" s="37"/>
      <c r="D12" s="29">
        <v>1</v>
      </c>
      <c r="E12" s="328">
        <v>70.2</v>
      </c>
      <c r="F12" s="30" t="str">
        <f>VLOOKUP(A12,[1]реестр!$E$9:$H$388,4,FALSE)</f>
        <v xml:space="preserve">Маляева Вера Сергеевна </v>
      </c>
      <c r="G12" s="203">
        <v>96113556</v>
      </c>
      <c r="H12" s="37"/>
      <c r="I12" s="107"/>
    </row>
    <row r="13" spans="1:14">
      <c r="A13" s="248" t="s">
        <v>134</v>
      </c>
      <c r="B13" s="147" t="s">
        <v>2</v>
      </c>
      <c r="C13" s="147"/>
      <c r="D13" s="249">
        <v>1</v>
      </c>
      <c r="E13" s="328">
        <v>202.2</v>
      </c>
      <c r="F13" s="242" t="str">
        <f>VLOOKUP(A13,[1]реестр!$E$9:$H$388,4,FALSE)</f>
        <v>Игнатьева Елена Владимировна</v>
      </c>
      <c r="G13" s="252">
        <v>348065</v>
      </c>
      <c r="H13" s="147"/>
      <c r="I13" s="107"/>
    </row>
    <row r="14" spans="1:14">
      <c r="A14" s="172" t="s">
        <v>136</v>
      </c>
      <c r="B14" s="37" t="s">
        <v>2</v>
      </c>
      <c r="C14" s="37"/>
      <c r="D14" s="29">
        <v>1</v>
      </c>
      <c r="E14" s="328">
        <v>110.4</v>
      </c>
      <c r="F14" s="30" t="str">
        <f>VLOOKUP(A14,[1]реестр!$E$9:$H$388,4,FALSE)</f>
        <v>Даудашвили Людмила Николаевна</v>
      </c>
      <c r="G14" s="203">
        <v>348071</v>
      </c>
      <c r="H14" s="37"/>
      <c r="I14" s="107"/>
    </row>
    <row r="15" spans="1:14">
      <c r="A15" s="172" t="s">
        <v>142</v>
      </c>
      <c r="B15" s="37" t="s">
        <v>2</v>
      </c>
      <c r="C15" s="37"/>
      <c r="D15" s="29">
        <v>-1</v>
      </c>
      <c r="E15" s="328">
        <v>127.8</v>
      </c>
      <c r="F15" s="30" t="str">
        <f>VLOOKUP(A15,[1]реестр!$E$9:$H$388,4,FALSE)</f>
        <v>Щукин Николай Владимирович</v>
      </c>
      <c r="G15" s="203">
        <v>348064</v>
      </c>
      <c r="H15" s="37"/>
      <c r="I15" s="107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2"/>
  <sheetViews>
    <sheetView zoomScaleNormal="100" workbookViewId="0">
      <selection activeCell="G13" sqref="G13"/>
    </sheetView>
  </sheetViews>
  <sheetFormatPr defaultColWidth="9.140625" defaultRowHeight="15"/>
  <cols>
    <col min="1" max="1" width="11.5703125" customWidth="1"/>
    <col min="2" max="2" width="18.5703125" customWidth="1"/>
    <col min="3" max="3" width="14.28515625" customWidth="1"/>
    <col min="4" max="4" width="19.28515625" hidden="1" customWidth="1"/>
    <col min="5" max="5" width="19.28515625" customWidth="1"/>
    <col min="6" max="6" width="19.7109375" customWidth="1"/>
    <col min="7" max="7" width="18.7109375" customWidth="1"/>
    <col min="8" max="8" width="18" style="492" customWidth="1"/>
    <col min="9" max="9" width="31.42578125" style="492" customWidth="1"/>
    <col min="10" max="10" width="9.5703125" style="492" bestFit="1" customWidth="1"/>
    <col min="11" max="11" width="17.42578125" customWidth="1"/>
    <col min="12" max="12" width="17.28515625" customWidth="1"/>
    <col min="13" max="13" width="2.28515625" customWidth="1"/>
    <col min="14" max="14" width="4.28515625" hidden="1" customWidth="1"/>
    <col min="15" max="15" width="18.28515625" customWidth="1"/>
  </cols>
  <sheetData>
    <row r="1" spans="1:12" ht="21.75" customHeight="1">
      <c r="A1" s="509" t="s">
        <v>175</v>
      </c>
      <c r="I1" s="516"/>
      <c r="J1" s="516"/>
      <c r="K1" s="448"/>
    </row>
    <row r="2" spans="1:12" ht="21.75" customHeight="1">
      <c r="A2" s="509" t="s">
        <v>176</v>
      </c>
      <c r="I2" s="516"/>
      <c r="J2" s="516"/>
      <c r="K2" s="448"/>
    </row>
    <row r="3" spans="1:12" ht="21.75" customHeight="1">
      <c r="A3" s="510" t="s">
        <v>754</v>
      </c>
      <c r="B3" s="490"/>
      <c r="I3" s="516"/>
      <c r="J3" s="516"/>
      <c r="K3" s="449"/>
    </row>
    <row r="4" spans="1:12" ht="21.75" customHeight="1" thickBot="1">
      <c r="K4" s="450"/>
    </row>
    <row r="5" spans="1:12" ht="57" customHeight="1" thickBot="1">
      <c r="A5" s="487" t="s">
        <v>177</v>
      </c>
      <c r="B5" s="487" t="s">
        <v>178</v>
      </c>
      <c r="C5" s="487" t="s">
        <v>501</v>
      </c>
      <c r="D5" s="487" t="s">
        <v>528</v>
      </c>
      <c r="E5" s="487" t="s">
        <v>529</v>
      </c>
      <c r="F5" s="487" t="s">
        <v>502</v>
      </c>
      <c r="G5" s="487" t="s">
        <v>526</v>
      </c>
      <c r="H5" s="500" t="s">
        <v>182</v>
      </c>
      <c r="I5" s="501" t="s">
        <v>525</v>
      </c>
      <c r="K5" s="451"/>
    </row>
    <row r="6" spans="1:12" ht="61.15" customHeight="1" thickBot="1">
      <c r="A6" s="513">
        <v>413923</v>
      </c>
      <c r="B6" s="487" t="s">
        <v>183</v>
      </c>
      <c r="C6" s="503">
        <v>803.26700000000005</v>
      </c>
      <c r="D6" s="507"/>
      <c r="E6" s="503">
        <v>898.22</v>
      </c>
      <c r="F6" s="503">
        <f>E6-C6</f>
        <v>94.952999999999975</v>
      </c>
      <c r="G6" s="552">
        <f>F6+0.590151</f>
        <v>95.54315099999998</v>
      </c>
      <c r="H6" s="520" t="s">
        <v>517</v>
      </c>
      <c r="I6" s="542"/>
      <c r="K6" s="455"/>
    </row>
    <row r="7" spans="1:12" ht="25.9" hidden="1" customHeight="1" thickBot="1">
      <c r="A7" s="493"/>
      <c r="B7" s="498"/>
      <c r="C7" s="508"/>
      <c r="D7" s="508"/>
      <c r="E7" s="508"/>
      <c r="F7" s="503">
        <f>D7-C7+E7</f>
        <v>0</v>
      </c>
      <c r="G7" s="511"/>
      <c r="H7" s="521"/>
      <c r="I7" s="502"/>
      <c r="K7" s="455"/>
    </row>
    <row r="8" spans="1:12" ht="0.6" hidden="1" customHeight="1" thickBot="1">
      <c r="A8" s="659"/>
      <c r="B8" s="660"/>
      <c r="C8" s="503" t="e">
        <f>A8-#REF!</f>
        <v>#REF!</v>
      </c>
      <c r="D8" s="507"/>
      <c r="E8" s="503" t="e">
        <f>C8-B8</f>
        <v>#REF!</v>
      </c>
      <c r="F8" s="503"/>
      <c r="G8" s="512"/>
      <c r="H8" s="522" t="s">
        <v>524</v>
      </c>
      <c r="I8" s="504"/>
    </row>
    <row r="9" spans="1:12" ht="42" customHeight="1" thickBot="1">
      <c r="A9" s="513">
        <v>411939</v>
      </c>
      <c r="B9" s="495" t="s">
        <v>185</v>
      </c>
      <c r="C9" s="503">
        <v>730.60199999999998</v>
      </c>
      <c r="D9" s="507"/>
      <c r="E9" s="503">
        <v>837.06</v>
      </c>
      <c r="F9" s="503">
        <f>E9-C9</f>
        <v>106.45799999999997</v>
      </c>
      <c r="G9" s="541">
        <f>F9+4.98</f>
        <v>111.43799999999997</v>
      </c>
      <c r="H9" s="520" t="s">
        <v>516</v>
      </c>
      <c r="I9" s="503"/>
      <c r="K9" s="455"/>
    </row>
    <row r="10" spans="1:12" ht="35.450000000000003" hidden="1" customHeight="1" thickBot="1">
      <c r="A10" s="661"/>
      <c r="B10" s="662"/>
      <c r="C10" s="485">
        <v>0</v>
      </c>
      <c r="D10" s="485"/>
      <c r="E10" s="485"/>
      <c r="F10" s="496">
        <f>D10-C10</f>
        <v>0</v>
      </c>
      <c r="G10" s="479"/>
      <c r="H10" s="522" t="s">
        <v>524</v>
      </c>
      <c r="I10" s="505"/>
      <c r="K10" s="455"/>
    </row>
    <row r="11" spans="1:12" ht="21.75" customHeight="1" thickBot="1">
      <c r="A11" s="663" t="s">
        <v>187</v>
      </c>
      <c r="B11" s="664"/>
      <c r="C11" s="486"/>
      <c r="D11" s="485"/>
      <c r="E11" s="485"/>
      <c r="F11" s="497">
        <f>SUM(F6:F9)</f>
        <v>201.41099999999994</v>
      </c>
      <c r="G11" s="497">
        <f>SUM(G6:G9)</f>
        <v>206.98115099999995</v>
      </c>
      <c r="H11" s="523"/>
      <c r="I11" s="506"/>
      <c r="K11" s="455"/>
    </row>
    <row r="12" spans="1:12" ht="28.5" customHeight="1">
      <c r="A12" s="130"/>
      <c r="B12" s="130"/>
      <c r="C12" s="131"/>
      <c r="D12" s="132"/>
      <c r="E12" s="132"/>
      <c r="F12" s="98"/>
      <c r="G12" s="130"/>
      <c r="H12" s="489"/>
      <c r="I12" s="516"/>
      <c r="J12" s="516"/>
      <c r="K12" s="478"/>
    </row>
    <row r="13" spans="1:12" ht="46.5" customHeight="1">
      <c r="A13" s="665" t="s">
        <v>485</v>
      </c>
      <c r="B13" s="665"/>
      <c r="C13" s="665"/>
      <c r="D13" s="665"/>
      <c r="E13" s="665"/>
      <c r="F13" s="665"/>
      <c r="G13" s="480">
        <v>1215.5</v>
      </c>
      <c r="H13" s="422"/>
      <c r="I13" s="516"/>
      <c r="J13" s="516"/>
      <c r="K13" s="478"/>
    </row>
    <row r="14" spans="1:12" ht="21" customHeight="1">
      <c r="A14" s="666" t="s">
        <v>486</v>
      </c>
      <c r="B14" s="666"/>
      <c r="C14" s="666"/>
      <c r="D14" s="666"/>
      <c r="E14" s="666"/>
      <c r="F14" s="666"/>
      <c r="G14" s="471">
        <v>5.0999999999999997E-2</v>
      </c>
      <c r="H14" s="422"/>
      <c r="I14" s="516"/>
      <c r="J14" s="516"/>
      <c r="K14" s="422"/>
    </row>
    <row r="15" spans="1:12" ht="32.25" customHeight="1">
      <c r="A15" s="651" t="s">
        <v>487</v>
      </c>
      <c r="B15" s="651"/>
      <c r="C15" s="651"/>
      <c r="D15" s="651"/>
      <c r="E15" s="651"/>
      <c r="F15" s="651"/>
      <c r="G15" s="472">
        <f>G13*G14</f>
        <v>61.990499999999997</v>
      </c>
      <c r="H15" s="423"/>
      <c r="I15" s="516"/>
      <c r="J15" s="653"/>
      <c r="K15" s="653"/>
      <c r="L15" s="463"/>
    </row>
    <row r="16" spans="1:12" ht="30" customHeight="1">
      <c r="A16" s="657" t="s">
        <v>533</v>
      </c>
      <c r="B16" s="657"/>
      <c r="C16" s="657"/>
      <c r="D16" s="657"/>
      <c r="E16" s="657"/>
      <c r="F16" s="657"/>
      <c r="G16" s="546">
        <v>60.69</v>
      </c>
      <c r="H16" s="423"/>
      <c r="I16" s="516"/>
      <c r="J16" s="524"/>
      <c r="K16" s="470"/>
      <c r="L16" s="463"/>
    </row>
    <row r="17" spans="1:15" ht="23.25" customHeight="1">
      <c r="A17" s="651" t="s">
        <v>495</v>
      </c>
      <c r="B17" s="651"/>
      <c r="C17" s="651"/>
      <c r="D17" s="651"/>
      <c r="E17" s="651"/>
      <c r="F17" s="651"/>
      <c r="G17" s="472">
        <f>G11-G15</f>
        <v>144.99065099999996</v>
      </c>
      <c r="H17" s="423"/>
      <c r="I17" s="516"/>
      <c r="J17" s="525"/>
      <c r="K17" s="464"/>
      <c r="L17" s="378"/>
    </row>
    <row r="18" spans="1:15" ht="36.75" customHeight="1">
      <c r="A18" s="651" t="s">
        <v>483</v>
      </c>
      <c r="B18" s="651"/>
      <c r="C18" s="651"/>
      <c r="D18" s="651"/>
      <c r="E18" s="651"/>
      <c r="F18" s="651"/>
      <c r="G18" s="472">
        <v>1.9</v>
      </c>
      <c r="H18" s="423"/>
      <c r="I18" s="516"/>
      <c r="J18" s="655"/>
      <c r="K18" s="656"/>
      <c r="L18" s="465"/>
    </row>
    <row r="19" spans="1:15" ht="36.75" customHeight="1">
      <c r="A19" s="651" t="s">
        <v>499</v>
      </c>
      <c r="B19" s="651"/>
      <c r="C19" s="651"/>
      <c r="D19" s="651"/>
      <c r="E19" s="651"/>
      <c r="F19" s="651"/>
      <c r="G19" s="472">
        <v>24</v>
      </c>
      <c r="H19" s="423"/>
      <c r="I19" s="516"/>
      <c r="J19" s="544"/>
      <c r="K19" s="545"/>
      <c r="L19" s="465"/>
    </row>
    <row r="20" spans="1:15" ht="24" customHeight="1">
      <c r="A20" s="657" t="s">
        <v>532</v>
      </c>
      <c r="B20" s="657"/>
      <c r="C20" s="657"/>
      <c r="D20" s="657"/>
      <c r="E20" s="657"/>
      <c r="F20" s="657"/>
      <c r="G20" s="546">
        <v>24.78</v>
      </c>
      <c r="H20" s="423"/>
      <c r="I20" s="516"/>
      <c r="J20" s="544"/>
      <c r="K20" s="545"/>
      <c r="L20" s="465"/>
    </row>
    <row r="21" spans="1:15" ht="21.75" customHeight="1">
      <c r="A21" s="657" t="s">
        <v>527</v>
      </c>
      <c r="B21" s="657"/>
      <c r="C21" s="657"/>
      <c r="D21" s="657"/>
      <c r="E21" s="657"/>
      <c r="F21" s="657"/>
      <c r="G21" s="546">
        <v>25.46</v>
      </c>
      <c r="H21" s="423"/>
      <c r="I21" s="516"/>
      <c r="J21" s="654"/>
      <c r="K21" s="654"/>
      <c r="L21" s="466"/>
    </row>
    <row r="22" spans="1:15" ht="32.25" customHeight="1">
      <c r="A22" s="651" t="s">
        <v>493</v>
      </c>
      <c r="B22" s="651"/>
      <c r="C22" s="651"/>
      <c r="D22" s="651"/>
      <c r="E22" s="651"/>
      <c r="F22" s="651"/>
      <c r="G22" s="472">
        <f>G11-G15-G18-G19</f>
        <v>119.09065099999995</v>
      </c>
      <c r="H22" s="423"/>
      <c r="I22" s="519"/>
      <c r="J22" s="526"/>
      <c r="K22" s="467"/>
      <c r="L22" s="466"/>
    </row>
    <row r="23" spans="1:15" ht="30" customHeight="1">
      <c r="A23" s="652" t="s">
        <v>503</v>
      </c>
      <c r="B23" s="652"/>
      <c r="C23" s="652"/>
      <c r="D23" s="652"/>
      <c r="E23" s="652"/>
      <c r="F23" s="652"/>
      <c r="G23" s="540">
        <v>78.22</v>
      </c>
      <c r="H23" s="423"/>
      <c r="I23" s="516"/>
      <c r="J23" s="654"/>
      <c r="K23" s="654"/>
      <c r="L23" s="468"/>
    </row>
    <row r="24" spans="1:15" ht="22.5" customHeight="1">
      <c r="A24" s="658" t="s">
        <v>530</v>
      </c>
      <c r="B24" s="658"/>
      <c r="C24" s="658"/>
      <c r="D24" s="658"/>
      <c r="E24" s="658"/>
      <c r="F24" s="658"/>
      <c r="G24" s="546">
        <v>44.18</v>
      </c>
      <c r="I24" s="516"/>
      <c r="J24" s="654"/>
      <c r="K24" s="654"/>
      <c r="L24" s="518"/>
      <c r="O24" s="494">
        <f>G27*G33+G11*G32</f>
        <v>527418.03252488992</v>
      </c>
    </row>
    <row r="25" spans="1:15" ht="48.75" customHeight="1">
      <c r="A25" s="651" t="s">
        <v>494</v>
      </c>
      <c r="B25" s="651"/>
      <c r="C25" s="651"/>
      <c r="D25" s="651"/>
      <c r="E25" s="651"/>
      <c r="F25" s="651"/>
      <c r="G25" s="472">
        <f>G22-G23</f>
        <v>40.870650999999953</v>
      </c>
      <c r="I25" s="516"/>
      <c r="J25" s="654"/>
      <c r="K25" s="654"/>
      <c r="L25" s="469"/>
      <c r="O25" s="494" t="e">
        <f>G40*G29+#REF!*#REF!+#REF!*#REF!+G15*G32+G23*G32+G18*G32</f>
        <v>#REF!</v>
      </c>
    </row>
    <row r="26" spans="1:15" ht="27.75" customHeight="1">
      <c r="A26" s="658" t="s">
        <v>531</v>
      </c>
      <c r="B26" s="658"/>
      <c r="C26" s="658"/>
      <c r="D26" s="658"/>
      <c r="E26" s="658"/>
      <c r="F26" s="658"/>
      <c r="G26" s="546">
        <v>34.04</v>
      </c>
      <c r="H26" s="423"/>
      <c r="I26" s="516"/>
      <c r="J26" s="526"/>
      <c r="K26" s="467"/>
      <c r="L26" s="469"/>
    </row>
    <row r="27" spans="1:15" ht="39.6" customHeight="1">
      <c r="A27" s="651" t="s">
        <v>484</v>
      </c>
      <c r="B27" s="651"/>
      <c r="C27" s="651"/>
      <c r="D27" s="651"/>
      <c r="E27" s="651"/>
      <c r="F27" s="651"/>
      <c r="G27" s="460">
        <v>3462</v>
      </c>
      <c r="H27" s="423"/>
      <c r="I27" s="516"/>
      <c r="J27" s="526"/>
      <c r="K27" s="467"/>
      <c r="L27" s="469"/>
    </row>
    <row r="28" spans="1:15" ht="49.15" customHeight="1">
      <c r="A28" s="652" t="s">
        <v>518</v>
      </c>
      <c r="B28" s="652"/>
      <c r="C28" s="652"/>
      <c r="D28" s="652"/>
      <c r="E28" s="652"/>
      <c r="F28" s="652"/>
      <c r="G28" s="539">
        <v>442</v>
      </c>
      <c r="H28" s="423"/>
      <c r="I28" s="516"/>
      <c r="J28" s="526"/>
      <c r="K28" s="467"/>
      <c r="L28" s="469"/>
    </row>
    <row r="29" spans="1:15" ht="31.9" customHeight="1">
      <c r="A29" s="651" t="s">
        <v>488</v>
      </c>
      <c r="B29" s="651"/>
      <c r="C29" s="651"/>
      <c r="D29" s="651"/>
      <c r="E29" s="651"/>
      <c r="F29" s="651"/>
      <c r="G29" s="462">
        <v>20779.2</v>
      </c>
      <c r="H29" s="423"/>
      <c r="I29" s="516"/>
      <c r="J29" s="526"/>
      <c r="K29" s="467"/>
      <c r="L29" s="469"/>
    </row>
    <row r="30" spans="1:15" ht="20.25" customHeight="1">
      <c r="A30" s="651" t="s">
        <v>489</v>
      </c>
      <c r="B30" s="651"/>
      <c r="C30" s="651"/>
      <c r="D30" s="651"/>
      <c r="E30" s="651"/>
      <c r="F30" s="651"/>
      <c r="G30" s="462">
        <v>2014.3</v>
      </c>
      <c r="H30" s="423"/>
      <c r="I30" s="516"/>
      <c r="J30" s="654"/>
      <c r="K30" s="654"/>
      <c r="L30" s="469"/>
    </row>
    <row r="31" spans="1:15" ht="20.25" customHeight="1">
      <c r="A31" s="651" t="s">
        <v>745</v>
      </c>
      <c r="B31" s="651"/>
      <c r="C31" s="651"/>
      <c r="D31" s="651"/>
      <c r="E31" s="651"/>
      <c r="F31" s="651"/>
      <c r="G31" s="462">
        <f>G29+G30</f>
        <v>22793.5</v>
      </c>
      <c r="H31" s="423"/>
      <c r="I31" s="516"/>
      <c r="J31" s="526"/>
      <c r="K31" s="467"/>
      <c r="L31" s="469"/>
    </row>
    <row r="32" spans="1:15" ht="30.75" customHeight="1">
      <c r="A32" s="652" t="s">
        <v>490</v>
      </c>
      <c r="B32" s="652"/>
      <c r="C32" s="652"/>
      <c r="D32" s="652"/>
      <c r="E32" s="652"/>
      <c r="F32" s="652"/>
      <c r="G32" s="129">
        <v>2476.39</v>
      </c>
      <c r="H32" s="425"/>
      <c r="I32" s="516"/>
      <c r="J32" s="654"/>
      <c r="K32" s="654"/>
      <c r="L32" s="463"/>
    </row>
    <row r="33" spans="1:17" ht="27" customHeight="1">
      <c r="A33" s="652" t="s">
        <v>491</v>
      </c>
      <c r="B33" s="652"/>
      <c r="C33" s="652"/>
      <c r="D33" s="652"/>
      <c r="E33" s="652"/>
      <c r="F33" s="652"/>
      <c r="G33" s="129">
        <v>4.29</v>
      </c>
      <c r="H33" s="425"/>
      <c r="I33" s="516"/>
      <c r="J33" s="526"/>
      <c r="K33" s="467"/>
      <c r="L33" s="463"/>
    </row>
    <row r="34" spans="1:17" ht="34.15" customHeight="1">
      <c r="A34" s="652" t="s">
        <v>492</v>
      </c>
      <c r="B34" s="652"/>
      <c r="C34" s="652"/>
      <c r="D34" s="652"/>
      <c r="E34" s="652"/>
      <c r="F34" s="652"/>
      <c r="G34" s="129">
        <v>29.12</v>
      </c>
      <c r="H34" s="423"/>
      <c r="I34" s="516"/>
      <c r="J34" s="654"/>
      <c r="K34" s="654"/>
      <c r="L34" s="468"/>
    </row>
    <row r="35" spans="1:17" ht="47.25" customHeight="1">
      <c r="A35" s="651" t="s">
        <v>496</v>
      </c>
      <c r="B35" s="651"/>
      <c r="C35" s="651"/>
      <c r="D35" s="651"/>
      <c r="E35" s="651"/>
      <c r="F35" s="651"/>
      <c r="G35" s="514">
        <f>G11/(G15+G17)*G14</f>
        <v>5.0999999999999997E-2</v>
      </c>
      <c r="H35" s="423"/>
      <c r="I35" s="516"/>
      <c r="J35" s="654"/>
      <c r="K35" s="654"/>
      <c r="L35" s="468"/>
    </row>
    <row r="36" spans="1:17" ht="32.25" customHeight="1">
      <c r="A36" s="461" t="s">
        <v>455</v>
      </c>
      <c r="B36" s="473"/>
      <c r="C36" s="473"/>
      <c r="D36" s="473"/>
      <c r="E36" s="473"/>
      <c r="F36" s="473"/>
      <c r="G36" s="474"/>
      <c r="H36" s="129"/>
      <c r="K36" s="481"/>
      <c r="L36" s="481"/>
      <c r="M36" s="499"/>
      <c r="N36" s="499"/>
      <c r="O36" s="499"/>
      <c r="P36" s="499"/>
      <c r="Q36" s="499"/>
    </row>
    <row r="37" spans="1:17" ht="50.25" customHeight="1">
      <c r="A37" s="667" t="s">
        <v>497</v>
      </c>
      <c r="B37" s="667"/>
      <c r="C37" s="667"/>
      <c r="D37" s="667"/>
      <c r="E37" s="667"/>
      <c r="F37" s="667"/>
      <c r="G37" s="475">
        <f>G34+G35*G32</f>
        <v>155.41588999999999</v>
      </c>
      <c r="K37" s="515"/>
      <c r="L37" s="481"/>
      <c r="M37" s="499"/>
      <c r="N37" s="499"/>
      <c r="O37" s="499"/>
      <c r="P37" s="499"/>
      <c r="Q37" s="499"/>
    </row>
    <row r="38" spans="1:17" ht="49.5" customHeight="1">
      <c r="A38" s="652" t="s">
        <v>498</v>
      </c>
      <c r="B38" s="652"/>
      <c r="C38" s="652"/>
      <c r="D38" s="652"/>
      <c r="E38" s="652"/>
      <c r="F38" s="652"/>
      <c r="G38" s="475">
        <f>G35*G32*3.6</f>
        <v>454.66520399999996</v>
      </c>
      <c r="K38" s="481"/>
      <c r="L38" s="481"/>
      <c r="M38" s="499"/>
      <c r="N38" s="499"/>
      <c r="O38" s="499"/>
      <c r="P38" s="499"/>
      <c r="Q38" s="499"/>
    </row>
    <row r="39" spans="1:17" ht="18.75">
      <c r="A39" s="420" t="s">
        <v>504</v>
      </c>
      <c r="B39" s="417"/>
      <c r="C39" s="417"/>
      <c r="D39" s="417"/>
      <c r="E39" s="417"/>
      <c r="F39" s="129"/>
      <c r="K39" s="481"/>
      <c r="L39" s="481"/>
      <c r="M39" s="499"/>
      <c r="N39" s="499"/>
      <c r="O39" s="499"/>
      <c r="P39" s="499"/>
      <c r="Q39" s="499"/>
    </row>
    <row r="40" spans="1:17" ht="18.75">
      <c r="A40" s="666" t="s">
        <v>505</v>
      </c>
      <c r="B40" s="666"/>
      <c r="C40" s="666"/>
      <c r="D40" s="666"/>
      <c r="E40" s="666"/>
      <c r="F40" s="666"/>
      <c r="G40" s="476">
        <f>(G25*G32+(G27-G28)*G33)/G29</f>
        <v>5.4943150568785066</v>
      </c>
      <c r="J40" s="527"/>
      <c r="K40" s="517"/>
      <c r="L40" s="515"/>
      <c r="M40" s="499"/>
      <c r="N40" s="499"/>
      <c r="O40" s="499"/>
      <c r="P40" s="499"/>
      <c r="Q40" s="499"/>
    </row>
    <row r="41" spans="1:17">
      <c r="K41" s="481"/>
      <c r="L41" s="481"/>
      <c r="M41" s="499"/>
      <c r="N41" s="499"/>
      <c r="O41" s="499"/>
      <c r="P41" s="499"/>
      <c r="Q41" s="499"/>
    </row>
    <row r="42" spans="1:17" ht="18.75">
      <c r="A42" s="420" t="s">
        <v>506</v>
      </c>
      <c r="B42" s="417"/>
      <c r="C42" s="417"/>
      <c r="D42" s="417"/>
      <c r="E42" s="417"/>
      <c r="F42" s="129"/>
      <c r="H42" s="499"/>
      <c r="I42" s="499"/>
      <c r="J42" s="499"/>
      <c r="K42" s="499"/>
      <c r="L42" s="547" t="e">
        <f>(#REF!+#REF!)/(#REF!+#REF!)</f>
        <v>#REF!</v>
      </c>
      <c r="M42" s="499"/>
      <c r="N42" s="499"/>
      <c r="O42" s="499"/>
      <c r="P42" s="499"/>
      <c r="Q42" s="499"/>
    </row>
    <row r="43" spans="1:17">
      <c r="A43" s="666" t="s">
        <v>507</v>
      </c>
      <c r="B43" s="666"/>
      <c r="C43" s="666"/>
      <c r="D43" s="666"/>
      <c r="E43" s="666"/>
      <c r="F43" s="666"/>
      <c r="G43" s="548">
        <f>(G22*G32+(G27-G28)*G33)/G29</f>
        <v>14.81629212048057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</row>
    <row r="44" spans="1:17">
      <c r="B44" s="492"/>
      <c r="C44" s="492"/>
      <c r="D44" s="492"/>
      <c r="E44" s="492"/>
      <c r="F44" s="492"/>
      <c r="G44" s="492"/>
      <c r="H44" s="499"/>
      <c r="I44" s="499"/>
      <c r="J44" s="499"/>
      <c r="K44" s="499"/>
      <c r="L44" s="499"/>
      <c r="M44" s="499"/>
      <c r="N44" s="499"/>
      <c r="O44" s="499"/>
      <c r="P44" s="499"/>
      <c r="Q44" s="499"/>
    </row>
    <row r="45" spans="1:17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</row>
    <row r="46" spans="1:17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</row>
    <row r="47" spans="1:17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</row>
    <row r="48" spans="1:17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</row>
    <row r="49" spans="1:16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</row>
    <row r="50" spans="1:16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</row>
    <row r="51" spans="1:16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</row>
    <row r="52" spans="1:16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</row>
    <row r="53" spans="1:16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</row>
    <row r="54" spans="1:16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</row>
    <row r="55" spans="1:16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</row>
    <row r="56" spans="1:16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</row>
    <row r="57" spans="1:16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</row>
    <row r="58" spans="1:16">
      <c r="A58" s="499"/>
      <c r="B58" s="499"/>
      <c r="C58" s="499"/>
      <c r="D58" s="499"/>
      <c r="E58" s="499"/>
      <c r="F58" s="499"/>
      <c r="G58" s="499"/>
      <c r="K58" s="492"/>
      <c r="L58" s="492"/>
      <c r="M58" s="492"/>
      <c r="N58" s="492"/>
      <c r="O58" s="492"/>
    </row>
    <row r="59" spans="1:16">
      <c r="A59" s="499"/>
      <c r="B59" s="499"/>
      <c r="C59" s="499"/>
      <c r="D59" s="499"/>
      <c r="E59" s="499"/>
      <c r="F59" s="499"/>
      <c r="G59" s="499"/>
      <c r="K59" s="492"/>
      <c r="L59" s="492"/>
      <c r="M59" s="492"/>
      <c r="N59" s="492"/>
      <c r="O59" s="492"/>
    </row>
    <row r="60" spans="1:16">
      <c r="A60" s="499"/>
      <c r="B60" s="499"/>
      <c r="C60" s="499"/>
      <c r="D60" s="499"/>
      <c r="E60" s="499"/>
      <c r="F60" s="499"/>
      <c r="G60" s="499"/>
      <c r="K60" s="492"/>
      <c r="L60" s="492"/>
      <c r="M60" s="492"/>
      <c r="N60" s="492"/>
      <c r="O60" s="492"/>
    </row>
    <row r="61" spans="1:16">
      <c r="B61" s="492"/>
      <c r="C61" s="492"/>
      <c r="D61" s="492"/>
      <c r="E61" s="492"/>
      <c r="F61" s="492"/>
      <c r="G61" s="492"/>
      <c r="K61" s="492"/>
      <c r="L61" s="492"/>
      <c r="M61" s="492"/>
      <c r="N61" s="492"/>
      <c r="O61" s="492"/>
    </row>
    <row r="62" spans="1:16">
      <c r="B62" s="492"/>
      <c r="C62" s="492"/>
      <c r="D62" s="492"/>
      <c r="E62" s="492"/>
      <c r="F62" s="492"/>
      <c r="G62" s="492"/>
      <c r="K62" s="492"/>
      <c r="L62" s="492"/>
      <c r="M62" s="492"/>
      <c r="N62" s="492"/>
      <c r="O62" s="492"/>
    </row>
    <row r="63" spans="1:16">
      <c r="B63" s="492"/>
      <c r="C63" s="492"/>
      <c r="D63" s="492"/>
      <c r="E63" s="492"/>
      <c r="F63" s="492"/>
      <c r="G63" s="492"/>
      <c r="K63" s="492"/>
      <c r="L63" s="492"/>
      <c r="M63" s="492"/>
      <c r="N63" s="492"/>
      <c r="O63" s="492"/>
    </row>
    <row r="64" spans="1:16">
      <c r="B64" s="492"/>
      <c r="C64" s="492"/>
      <c r="D64" s="492"/>
      <c r="E64" s="492"/>
      <c r="F64" s="492"/>
      <c r="G64" s="492"/>
      <c r="K64" s="492"/>
      <c r="L64" s="492"/>
      <c r="M64" s="492"/>
      <c r="N64" s="492"/>
      <c r="O64" s="492"/>
    </row>
    <row r="65" spans="2:15">
      <c r="B65" s="492"/>
      <c r="C65" s="492"/>
      <c r="D65" s="492"/>
      <c r="E65" s="492"/>
      <c r="F65" s="492"/>
      <c r="G65" s="492"/>
      <c r="K65" s="492"/>
      <c r="L65" s="492"/>
      <c r="M65" s="492"/>
      <c r="N65" s="492"/>
      <c r="O65" s="492"/>
    </row>
    <row r="66" spans="2:15">
      <c r="B66" s="492"/>
      <c r="C66" s="492"/>
      <c r="D66" s="492"/>
      <c r="E66" s="492"/>
      <c r="F66" s="492"/>
      <c r="G66" s="492"/>
      <c r="K66" s="492"/>
      <c r="L66" s="492"/>
      <c r="M66" s="492"/>
      <c r="N66" s="492"/>
      <c r="O66" s="492"/>
    </row>
    <row r="67" spans="2:15">
      <c r="B67" s="492"/>
      <c r="C67" s="492"/>
      <c r="D67" s="492"/>
      <c r="E67" s="492"/>
      <c r="F67" s="492"/>
      <c r="G67" s="492"/>
      <c r="K67" s="492"/>
      <c r="L67" s="492"/>
      <c r="M67" s="492"/>
      <c r="N67" s="492"/>
      <c r="O67" s="492"/>
    </row>
    <row r="68" spans="2:15">
      <c r="B68" s="492"/>
      <c r="C68" s="492"/>
      <c r="D68" s="492"/>
      <c r="E68" s="492"/>
      <c r="F68" s="492"/>
      <c r="G68" s="492"/>
      <c r="K68" s="492"/>
      <c r="L68" s="492"/>
      <c r="M68" s="492"/>
      <c r="N68" s="492"/>
      <c r="O68" s="492"/>
    </row>
    <row r="69" spans="2:15">
      <c r="B69" s="492"/>
      <c r="C69" s="492"/>
      <c r="D69" s="492"/>
      <c r="E69" s="492"/>
      <c r="F69" s="492"/>
      <c r="G69" s="492"/>
      <c r="K69" s="492"/>
      <c r="L69" s="492"/>
      <c r="M69" s="492"/>
      <c r="N69" s="492"/>
      <c r="O69" s="492"/>
    </row>
    <row r="70" spans="2:15">
      <c r="B70" s="492"/>
      <c r="C70" s="492"/>
      <c r="D70" s="492"/>
      <c r="E70" s="492"/>
      <c r="F70" s="492"/>
      <c r="G70" s="492"/>
    </row>
    <row r="71" spans="2:15">
      <c r="B71" s="492"/>
      <c r="C71" s="492"/>
      <c r="D71" s="492"/>
      <c r="E71" s="492"/>
      <c r="F71" s="492"/>
      <c r="G71" s="492"/>
    </row>
    <row r="72" spans="2:15">
      <c r="B72" s="492"/>
      <c r="C72" s="492"/>
      <c r="D72" s="492"/>
      <c r="E72" s="492"/>
      <c r="F72" s="492"/>
      <c r="G72" s="492"/>
    </row>
  </sheetData>
  <sheetProtection selectLockedCells="1" selectUnlockedCells="1"/>
  <mergeCells count="40">
    <mergeCell ref="A34:F34"/>
    <mergeCell ref="A32:F32"/>
    <mergeCell ref="A29:F29"/>
    <mergeCell ref="A30:F30"/>
    <mergeCell ref="J35:K35"/>
    <mergeCell ref="J34:K34"/>
    <mergeCell ref="J30:K30"/>
    <mergeCell ref="A33:F33"/>
    <mergeCell ref="J32:K32"/>
    <mergeCell ref="A43:F43"/>
    <mergeCell ref="A40:F40"/>
    <mergeCell ref="A37:F37"/>
    <mergeCell ref="A38:F38"/>
    <mergeCell ref="A35:F35"/>
    <mergeCell ref="A18:F18"/>
    <mergeCell ref="A22:F22"/>
    <mergeCell ref="A23:F23"/>
    <mergeCell ref="A25:F25"/>
    <mergeCell ref="A8:B8"/>
    <mergeCell ref="A10:B10"/>
    <mergeCell ref="A15:F15"/>
    <mergeCell ref="A11:B11"/>
    <mergeCell ref="A13:F13"/>
    <mergeCell ref="A14:F14"/>
    <mergeCell ref="A27:F27"/>
    <mergeCell ref="A28:F28"/>
    <mergeCell ref="A31:F31"/>
    <mergeCell ref="J15:K15"/>
    <mergeCell ref="J25:K25"/>
    <mergeCell ref="J18:K18"/>
    <mergeCell ref="J24:K24"/>
    <mergeCell ref="J21:K21"/>
    <mergeCell ref="J23:K23"/>
    <mergeCell ref="A16:F16"/>
    <mergeCell ref="A24:F24"/>
    <mergeCell ref="A26:F26"/>
    <mergeCell ref="A20:F20"/>
    <mergeCell ref="A21:F21"/>
    <mergeCell ref="A17:F17"/>
    <mergeCell ref="A19:F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D7" sqref="D7"/>
    </sheetView>
  </sheetViews>
  <sheetFormatPr defaultRowHeight="15"/>
  <cols>
    <col min="1" max="1" width="24.7109375" customWidth="1"/>
    <col min="2" max="2" width="21.7109375" customWidth="1"/>
    <col min="3" max="3" width="13.85546875" customWidth="1"/>
    <col min="4" max="4" width="16.140625" customWidth="1"/>
    <col min="5" max="5" width="12" bestFit="1" customWidth="1"/>
    <col min="9" max="9" width="15.5703125" customWidth="1"/>
  </cols>
  <sheetData>
    <row r="2" spans="1:9">
      <c r="A2" s="669" t="s">
        <v>755</v>
      </c>
      <c r="B2" s="669"/>
      <c r="C2" s="669"/>
    </row>
    <row r="4" spans="1:9">
      <c r="A4" t="s">
        <v>192</v>
      </c>
      <c r="B4" t="s">
        <v>189</v>
      </c>
      <c r="C4" t="s">
        <v>193</v>
      </c>
      <c r="D4" t="s">
        <v>194</v>
      </c>
    </row>
    <row r="5" spans="1:9">
      <c r="A5" t="s">
        <v>480</v>
      </c>
      <c r="B5" s="202">
        <v>1750</v>
      </c>
      <c r="C5">
        <v>4.29</v>
      </c>
      <c r="D5" s="128">
        <f>B5*C5</f>
        <v>7507.5</v>
      </c>
      <c r="E5" s="196"/>
      <c r="G5" s="668"/>
      <c r="H5" s="668"/>
      <c r="I5" s="668"/>
    </row>
    <row r="7" spans="1:9" ht="24.75" customHeight="1">
      <c r="A7" t="s">
        <v>744</v>
      </c>
      <c r="C7" s="549">
        <f>B5/39</f>
        <v>44.871794871794869</v>
      </c>
      <c r="D7" s="133">
        <f>C7*C5</f>
        <v>192.5</v>
      </c>
    </row>
    <row r="9" spans="1:9">
      <c r="A9" t="s">
        <v>750</v>
      </c>
      <c r="B9" s="202">
        <v>0</v>
      </c>
      <c r="C9">
        <v>2476.39</v>
      </c>
      <c r="D9" s="128">
        <f>B9*C9</f>
        <v>0</v>
      </c>
    </row>
    <row r="10" spans="1:9">
      <c r="A10" t="s">
        <v>751</v>
      </c>
      <c r="B10" s="202">
        <v>0</v>
      </c>
      <c r="C10">
        <v>4.29</v>
      </c>
      <c r="D10" s="128">
        <f>B10*C10</f>
        <v>0</v>
      </c>
    </row>
    <row r="11" spans="1:9">
      <c r="A11" t="s">
        <v>187</v>
      </c>
      <c r="D11" s="196">
        <f>D9+D10</f>
        <v>0</v>
      </c>
    </row>
    <row r="12" spans="1:9">
      <c r="F12" s="286"/>
      <c r="I12" s="286"/>
    </row>
    <row r="13" spans="1:9" ht="18.75">
      <c r="A13" t="s">
        <v>746</v>
      </c>
      <c r="C13" s="550"/>
      <c r="D13" s="133">
        <f>D11/547.2</f>
        <v>0</v>
      </c>
      <c r="F13" s="286"/>
      <c r="I13" s="286"/>
    </row>
    <row r="14" spans="1:9">
      <c r="D14" s="551"/>
      <c r="F14" s="286"/>
      <c r="I14" s="286"/>
    </row>
    <row r="15" spans="1:9">
      <c r="A15" t="s">
        <v>747</v>
      </c>
      <c r="B15">
        <v>1</v>
      </c>
      <c r="C15">
        <f>29.12</f>
        <v>29.12</v>
      </c>
      <c r="D15">
        <f>B15*C15</f>
        <v>29.12</v>
      </c>
      <c r="F15" s="286"/>
      <c r="I15" s="286"/>
    </row>
    <row r="16" spans="1:9">
      <c r="A16" t="s">
        <v>298</v>
      </c>
      <c r="B16">
        <v>1</v>
      </c>
      <c r="C16">
        <v>34.729999999999997</v>
      </c>
      <c r="D16">
        <f>B16*C16</f>
        <v>34.729999999999997</v>
      </c>
      <c r="F16" s="286"/>
      <c r="I16" s="286"/>
    </row>
    <row r="17" spans="1:11">
      <c r="F17" s="286"/>
      <c r="I17" s="286"/>
    </row>
    <row r="18" spans="1:11" ht="18.75">
      <c r="A18" t="s">
        <v>749</v>
      </c>
      <c r="C18" s="549">
        <f>B15/39</f>
        <v>2.564102564102564E-2</v>
      </c>
      <c r="D18" s="133">
        <f>C18*C15</f>
        <v>0.7466666666666667</v>
      </c>
      <c r="F18" s="286"/>
      <c r="I18" s="286"/>
    </row>
    <row r="19" spans="1:11" ht="18.75">
      <c r="A19" t="s">
        <v>748</v>
      </c>
      <c r="C19" s="549">
        <f>B16/39</f>
        <v>2.564102564102564E-2</v>
      </c>
      <c r="D19" s="133">
        <f>C19*C16</f>
        <v>0.89051282051282044</v>
      </c>
      <c r="F19" s="286"/>
      <c r="I19" s="286"/>
    </row>
    <row r="25" spans="1:11">
      <c r="I25" s="286"/>
    </row>
    <row r="28" spans="1:11">
      <c r="K28" s="286"/>
    </row>
  </sheetData>
  <mergeCells count="2">
    <mergeCell ref="G5:I5"/>
    <mergeCell ref="A2:C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 Офисы вода (3)</vt:lpstr>
      <vt:lpstr>Справка</vt:lpstr>
      <vt:lpstr>Мусор</vt:lpstr>
      <vt:lpstr>Отопление</vt:lpstr>
      <vt:lpstr>ОПУ ТЭ</vt:lpstr>
      <vt:lpstr>Справка ТЭ по нежилым</vt:lpstr>
      <vt:lpstr>ОПУ ТЭ.</vt:lpstr>
      <vt:lpstr>Лист2</vt:lpstr>
      <vt:lpstr>Паркинг</vt:lpstr>
      <vt:lpstr>Вывоз ТКО </vt:lpstr>
      <vt:lpstr>Жилые вода (2)</vt:lpstr>
      <vt:lpstr>'Жилые вода (2)'!Область_печати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2022-06-01T12:42:33Z</cp:lastPrinted>
  <dcterms:created xsi:type="dcterms:W3CDTF">2017-07-04T11:47:04Z</dcterms:created>
  <dcterms:modified xsi:type="dcterms:W3CDTF">2022-06-06T12:01:17Z</dcterms:modified>
</cp:coreProperties>
</file>