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КОММУНАЛКА\На сайт\2022\5. Май\"/>
    </mc:Choice>
  </mc:AlternateContent>
  <bookViews>
    <workbookView xWindow="0" yWindow="0" windowWidth="20490" windowHeight="7650" tabRatio="756" activeTab="1"/>
  </bookViews>
  <sheets>
    <sheet name="ТКО" sheetId="13" r:id="rId1"/>
    <sheet name="Справка" sheetId="9" r:id="rId2"/>
    <sheet name="ОПУ ТЭ" sheetId="43" r:id="rId3"/>
  </sheets>
  <calcPr calcId="162913"/>
</workbook>
</file>

<file path=xl/calcChain.xml><?xml version="1.0" encoding="utf-8"?>
<calcChain xmlns="http://schemas.openxmlformats.org/spreadsheetml/2006/main">
  <c r="H4" i="13" l="1"/>
  <c r="I4" i="13" s="1"/>
  <c r="E6" i="43" l="1"/>
  <c r="H5" i="13" l="1"/>
  <c r="H6" i="13" l="1"/>
  <c r="I6" i="13" s="1"/>
  <c r="E11" i="43" l="1"/>
  <c r="I5" i="13" l="1"/>
  <c r="E13" i="43" l="1"/>
  <c r="E14" i="43" s="1"/>
  <c r="AM9" i="9"/>
  <c r="E26" i="43" l="1"/>
  <c r="AG9" i="9"/>
  <c r="AS9" i="9"/>
  <c r="E22" i="43"/>
  <c r="E21" i="43"/>
  <c r="E29" i="43" l="1"/>
</calcChain>
</file>

<file path=xl/sharedStrings.xml><?xml version="1.0" encoding="utf-8"?>
<sst xmlns="http://schemas.openxmlformats.org/spreadsheetml/2006/main" count="71" uniqueCount="65">
  <si>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</si>
  <si>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</si>
  <si>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</si>
  <si>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</si>
  <si>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</si>
  <si>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</si>
  <si>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</si>
  <si>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</si>
  <si>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</si>
  <si>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</si>
  <si>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Расчет платы на отопление по формуле 18(1) Правил 354, руб/кв.м.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</si>
  <si>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</si>
  <si>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</si>
  <si>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</si>
  <si>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</si>
  <si>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</si>
  <si>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</si>
  <si>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</si>
  <si>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</si>
  <si>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</si>
  <si>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</si>
  <si>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</si>
  <si>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</si>
  <si>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</si>
  <si>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</si>
  <si>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</si>
  <si>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</si>
  <si>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</si>
  <si>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</si>
  <si>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</si>
  <si>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</si>
  <si>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</si>
  <si>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</si>
  <si>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</si>
  <si>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</si>
  <si>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</si>
  <si>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</si>
  <si>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</si>
  <si>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</si>
  <si>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</si>
  <si>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</si>
  <si>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</si>
  <si>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</si>
  <si>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</si>
  <si>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</si>
  <si>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</si>
  <si>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Объем тепловой энергии по показаниям ИПУ и формуле 18(1), Гкал (1)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</si>
  <si>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</si>
  <si>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</si>
  <si>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</si>
  <si>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</si>
  <si>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</si>
  <si>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</si>
  <si>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Расчет платы на отопление по формуле 18 Правил 354, руб/кв.м.</t>
  </si>
  <si>
    <t>Объем, куб.м.</t>
  </si>
  <si>
    <t>Тариф на холодную воду, рубли/кв.м.</t>
  </si>
  <si>
    <t xml:space="preserve">Объем тепловой энергии по показаниям ИПУ </t>
  </si>
  <si>
    <t>Объем тепловой энергии по  формуле 18(1), Гкал (1)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</si>
  <si>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</si>
  <si>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</si>
  <si>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</si>
  <si>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t>Расход ТЭ (расчетный период),Гкал (Vкр)на на 19.04.22</t>
  </si>
  <si>
    <t>Отчет по вывозу ТКО за Май 2022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</si>
  <si>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Май 2022 г.</t>
    </r>
  </si>
  <si>
    <t xml:space="preserve"> за Май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</si>
</sst>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2" formatCode="_-* #,##0.000_р_._-;\-* #,##0.000_р_._-;_-* &quot;-&quot;??_р_._-;_-@_-"/>
    <numFmt numFmtId="174" formatCode="#,##0.000"/>
    <numFmt numFmtId="175" formatCode="_-* #,##0.0_р_._-;\-* #,##0.0_р_._-;_-* &quot;-&quot;??_р_._-;_-@_-"/>
    <numFmt numFmtId="178" formatCode="0.000"/>
    <numFmt numFmtId="179" formatCode="_-* #,##0.000\ _₽_-;\-* #,##0.000\ _₽_-;_-* &quot;-&quot;???\ _₽_-;_-@_-"/>
    <numFmt numFmtId="180" formatCode="_-* #,##0.00\ _₽_-;\-* #,##0.00\ _₽_-;_-* &quot;-&quot;???\ _₽_-;_-@_-"/>
  </numFmts>
  <fonts count="36">
    <font>
      <sz val="10"/>
      <name val="Arial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6">
    <xf numFmtId="0" fontId="0" fillId="0" borderId="0"/>
    <xf numFmtId="165" fontId="20" fillId="0" borderId="0" applyFont="0" applyFill="0" applyBorder="0" applyAlignment="0" applyProtection="0"/>
    <xf numFmtId="0" fontId="13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9" fillId="0" borderId="0"/>
    <xf numFmtId="0" fontId="13" fillId="0" borderId="0"/>
    <xf numFmtId="0" fontId="16" fillId="0" borderId="0"/>
    <xf numFmtId="165" fontId="20" fillId="0" borderId="0" applyFont="0" applyFill="0" applyBorder="0" applyAlignment="0" applyProtection="0"/>
    <xf numFmtId="0" fontId="13" fillId="0" borderId="0"/>
    <xf numFmtId="0" fontId="12" fillId="0" borderId="0"/>
    <xf numFmtId="0" fontId="9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6" fillId="0" borderId="0"/>
    <xf numFmtId="0" fontId="9" fillId="0" borderId="0"/>
    <xf numFmtId="0" fontId="17" fillId="0" borderId="0" applyNumberFormat="0" applyFill="0" applyBorder="0" applyAlignment="0" applyProtection="0"/>
    <xf numFmtId="0" fontId="12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4" fontId="9" fillId="0" borderId="0" applyFon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3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</cellStyleXfs>
  <cellXfs count="75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2" fontId="0" fillId="0" borderId="0" xfId="0" applyNumberFormat="1"/>
    <xf numFmtId="0" fontId="6" fillId="0" borderId="2" xfId="0" applyFont="1" applyBorder="1"/>
    <xf numFmtId="0" fontId="6" fillId="0" borderId="2" xfId="0" applyFont="1" applyFill="1" applyBorder="1"/>
    <xf numFmtId="0" fontId="7" fillId="0" borderId="2" xfId="0" applyFont="1" applyBorder="1" applyAlignment="1">
      <alignment horizontal="center" vertical="center"/>
    </xf>
    <xf numFmtId="165" fontId="7" fillId="0" borderId="2" xfId="1" applyFont="1" applyBorder="1"/>
    <xf numFmtId="0" fontId="7" fillId="0" borderId="2" xfId="0" applyFont="1" applyBorder="1" applyAlignme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4" fontId="0" fillId="0" borderId="0" xfId="0" applyNumberFormat="1"/>
    <xf numFmtId="165" fontId="29" fillId="0" borderId="0" xfId="46" applyFont="1"/>
    <xf numFmtId="172" fontId="29" fillId="0" borderId="0" xfId="46" applyNumberFormat="1" applyFont="1"/>
    <xf numFmtId="165" fontId="30" fillId="0" borderId="0" xfId="46" applyNumberFormat="1" applyFont="1"/>
    <xf numFmtId="165" fontId="30" fillId="0" borderId="0" xfId="46" applyFont="1"/>
    <xf numFmtId="0" fontId="0" fillId="0" borderId="0" xfId="0" applyAlignment="1">
      <alignment horizontal="left" wrapText="1"/>
    </xf>
    <xf numFmtId="165" fontId="29" fillId="0" borderId="0" xfId="46" applyFont="1" applyBorder="1"/>
    <xf numFmtId="166" fontId="32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Fill="1"/>
    <xf numFmtId="0" fontId="6" fillId="0" borderId="2" xfId="41" applyFont="1" applyBorder="1"/>
    <xf numFmtId="0" fontId="33" fillId="0" borderId="2" xfId="41" applyFont="1" applyBorder="1" applyAlignment="1">
      <alignment horizontal="center" vertical="center"/>
    </xf>
    <xf numFmtId="178" fontId="33" fillId="0" borderId="2" xfId="41" applyNumberFormat="1" applyFont="1" applyBorder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170" fontId="35" fillId="0" borderId="0" xfId="0" applyNumberFormat="1" applyFont="1"/>
    <xf numFmtId="179" fontId="29" fillId="0" borderId="0" xfId="46" applyNumberFormat="1" applyFont="1"/>
    <xf numFmtId="180" fontId="29" fillId="0" borderId="0" xfId="46" applyNumberFormat="1" applyFont="1"/>
    <xf numFmtId="165" fontId="29" fillId="3" borderId="0" xfId="46" applyFont="1" applyFill="1"/>
    <xf numFmtId="175" fontId="29" fillId="3" borderId="0" xfId="46" applyNumberFormat="1" applyFont="1" applyFill="1"/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7" fontId="0" fillId="2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167" fontId="0" fillId="0" borderId="2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wrapText="1"/>
    </xf>
    <xf numFmtId="43" fontId="0" fillId="0" borderId="0" xfId="0" applyNumberFormat="1" applyFill="1"/>
  </cellXfs>
  <cellStyles count="76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5" xfId="16"/>
    <cellStyle name="Обычный 5 2" xfId="21"/>
    <cellStyle name="Обычный 5 2 2" xfId="64"/>
    <cellStyle name="Обычный 5 3" xfId="22"/>
    <cellStyle name="Обычный 5 4" xfId="53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3" xfId="67"/>
    <cellStyle name="Обычный 9" xfId="40"/>
    <cellStyle name="Процентный 2" xfId="26"/>
    <cellStyle name="Процентный 2 2" xfId="27"/>
    <cellStyle name="Процентный 2 2 2" xfId="66"/>
    <cellStyle name="Процентный 2 3" xfId="28"/>
    <cellStyle name="Процентный 2 4" xfId="57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I6" sqref="I6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4" t="s">
        <v>62</v>
      </c>
      <c r="B1" s="44"/>
      <c r="C1" s="44"/>
      <c r="D1" s="44"/>
      <c r="E1" s="44"/>
      <c r="F1" s="44"/>
      <c r="G1" s="44"/>
      <c r="H1" s="44"/>
      <c r="I1" s="44"/>
    </row>
    <row r="3" spans="1:9">
      <c r="A3" s="45" t="s">
        <v>12</v>
      </c>
      <c r="B3" s="45"/>
      <c r="C3" s="45"/>
      <c r="D3" s="45"/>
      <c r="E3" s="7" t="s">
        <v>13</v>
      </c>
      <c r="F3" s="7" t="s">
        <v>14</v>
      </c>
      <c r="G3" s="32" t="s">
        <v>54</v>
      </c>
      <c r="H3" s="7" t="s">
        <v>0</v>
      </c>
      <c r="I3" s="8" t="s">
        <v>15</v>
      </c>
    </row>
    <row r="4" spans="1:9" ht="15">
      <c r="A4" s="46" t="s">
        <v>16</v>
      </c>
      <c r="B4" s="46"/>
      <c r="C4" s="46"/>
      <c r="D4" s="46"/>
      <c r="E4" s="9">
        <v>8373.7999999999993</v>
      </c>
      <c r="F4" s="9">
        <v>891.53</v>
      </c>
      <c r="G4" s="33">
        <v>50.2</v>
      </c>
      <c r="H4" s="10">
        <f>F4*G4</f>
        <v>44754.806000000004</v>
      </c>
      <c r="I4" s="10">
        <f>H4/E4</f>
        <v>5.3446232295970777</v>
      </c>
    </row>
    <row r="5" spans="1:9" ht="15">
      <c r="A5" s="47" t="s">
        <v>17</v>
      </c>
      <c r="B5" s="48"/>
      <c r="C5" s="48"/>
      <c r="D5" s="49"/>
      <c r="E5" s="9">
        <v>8373.7999999999993</v>
      </c>
      <c r="F5" s="9">
        <v>891.53</v>
      </c>
      <c r="G5" s="34">
        <v>9.125</v>
      </c>
      <c r="H5" s="10">
        <f>G5*F5</f>
        <v>8135.2112499999994</v>
      </c>
      <c r="I5" s="10">
        <f>H5/E5</f>
        <v>0.9715077085671977</v>
      </c>
    </row>
    <row r="6" spans="1:9" ht="15" customHeight="1">
      <c r="A6" s="43" t="s">
        <v>18</v>
      </c>
      <c r="B6" s="43"/>
      <c r="C6" s="43"/>
      <c r="D6" s="43"/>
      <c r="E6" s="9">
        <v>8373.7999999999993</v>
      </c>
      <c r="F6" s="11"/>
      <c r="G6" s="11"/>
      <c r="H6" s="10">
        <f>SUM(H4:H5)</f>
        <v>52890.017250000004</v>
      </c>
      <c r="I6" s="10">
        <f>H6/E6</f>
        <v>6.3161309381642754</v>
      </c>
    </row>
    <row r="8" spans="1:9">
      <c r="F8" s="12"/>
      <c r="G8" s="12"/>
    </row>
    <row r="9" spans="1:9">
      <c r="H9" s="12"/>
    </row>
    <row r="12" spans="1:9">
      <c r="F12" s="12"/>
      <c r="G12" s="12"/>
    </row>
  </sheetData>
  <mergeCells count="5"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"/>
  <sheetViews>
    <sheetView tabSelected="1" workbookViewId="0">
      <selection activeCell="AS10" sqref="AS10:BI10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</row>
    <row r="2" spans="1:63">
      <c r="A2" s="51" t="s">
        <v>19</v>
      </c>
      <c r="B2" s="51"/>
      <c r="C2" s="51"/>
      <c r="D2" s="52" t="s">
        <v>20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 t="s">
        <v>21</v>
      </c>
      <c r="V2" s="52"/>
      <c r="W2" s="52"/>
      <c r="X2" s="52"/>
      <c r="Y2" s="52" t="s">
        <v>22</v>
      </c>
      <c r="Z2" s="52"/>
      <c r="AA2" s="52"/>
      <c r="AB2" s="52"/>
      <c r="AC2" s="52"/>
      <c r="AD2" s="52"/>
      <c r="AE2" s="52"/>
      <c r="AF2" s="52"/>
      <c r="AG2" s="41" t="s">
        <v>23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</row>
    <row r="3" spans="1:63" ht="15" customHeight="1">
      <c r="A3" s="53" t="s">
        <v>24</v>
      </c>
      <c r="B3" s="53"/>
      <c r="C3" s="5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/>
      <c r="U3" s="54" t="s">
        <v>25</v>
      </c>
      <c r="V3" s="54"/>
      <c r="W3" s="54"/>
      <c r="X3" s="54"/>
      <c r="Y3" s="54" t="s">
        <v>26</v>
      </c>
      <c r="Z3" s="54"/>
      <c r="AA3" s="54"/>
      <c r="AB3" s="54"/>
      <c r="AC3" s="54"/>
      <c r="AD3" s="54"/>
      <c r="AE3" s="54"/>
      <c r="AF3" s="54"/>
      <c r="AG3" s="55" t="s">
        <v>27</v>
      </c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 t="s">
        <v>28</v>
      </c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2"/>
    </row>
    <row r="4" spans="1:63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3"/>
      <c r="V4" s="3"/>
      <c r="W4" s="3"/>
      <c r="X4" s="4"/>
      <c r="Y4" s="55" t="s">
        <v>29</v>
      </c>
      <c r="Z4" s="55"/>
      <c r="AA4" s="55"/>
      <c r="AB4" s="55"/>
      <c r="AC4" s="55"/>
      <c r="AD4" s="55"/>
      <c r="AE4" s="55"/>
      <c r="AF4" s="55"/>
      <c r="AG4" s="55" t="s">
        <v>30</v>
      </c>
      <c r="AH4" s="55"/>
      <c r="AI4" s="55"/>
      <c r="AJ4" s="55"/>
      <c r="AK4" s="55"/>
      <c r="AL4" s="55"/>
      <c r="AM4" s="55" t="s">
        <v>31</v>
      </c>
      <c r="AN4" s="55"/>
      <c r="AO4" s="55"/>
      <c r="AP4" s="55"/>
      <c r="AQ4" s="55"/>
      <c r="AR4" s="55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</row>
    <row r="5" spans="1:63" ht="15.75">
      <c r="A5" s="58" t="s">
        <v>32</v>
      </c>
      <c r="B5" s="58"/>
      <c r="C5" s="58"/>
      <c r="D5" s="59" t="s">
        <v>33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 t="s">
        <v>34</v>
      </c>
      <c r="V5" s="60"/>
      <c r="W5" s="60"/>
      <c r="X5" s="60"/>
      <c r="Y5" s="61">
        <v>10654.18</v>
      </c>
      <c r="Z5" s="60"/>
      <c r="AA5" s="60"/>
      <c r="AB5" s="60"/>
      <c r="AC5" s="60"/>
      <c r="AD5" s="60"/>
      <c r="AE5" s="60"/>
      <c r="AF5" s="60"/>
      <c r="AG5" s="62">
        <v>73.290000000000006</v>
      </c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K5" s="6"/>
    </row>
    <row r="6" spans="1:63" ht="15.75" customHeight="1">
      <c r="A6" s="58" t="s">
        <v>32</v>
      </c>
      <c r="B6" s="58"/>
      <c r="C6" s="58"/>
      <c r="D6" s="59" t="s">
        <v>35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 t="s">
        <v>34</v>
      </c>
      <c r="V6" s="60"/>
      <c r="W6" s="60"/>
      <c r="X6" s="60"/>
      <c r="Y6" s="61"/>
      <c r="Z6" s="60"/>
      <c r="AA6" s="60"/>
      <c r="AB6" s="60"/>
      <c r="AC6" s="60"/>
      <c r="AD6" s="60"/>
      <c r="AE6" s="60"/>
      <c r="AF6" s="60"/>
      <c r="AG6" s="62">
        <v>17.239999999999998</v>
      </c>
      <c r="AH6" s="62"/>
      <c r="AI6" s="62"/>
      <c r="AJ6" s="62"/>
      <c r="AK6" s="62"/>
      <c r="AL6" s="62"/>
      <c r="AM6" s="62">
        <v>7.91</v>
      </c>
      <c r="AN6" s="62"/>
      <c r="AO6" s="62"/>
      <c r="AP6" s="62"/>
      <c r="AQ6" s="62"/>
      <c r="AR6" s="62"/>
      <c r="AS6" s="62">
        <v>0.33</v>
      </c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</row>
    <row r="7" spans="1:63" ht="30.75" customHeight="1">
      <c r="A7" s="58" t="s">
        <v>36</v>
      </c>
      <c r="B7" s="58"/>
      <c r="C7" s="58"/>
      <c r="D7" s="67" t="s">
        <v>37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0" t="s">
        <v>38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3">
        <v>338</v>
      </c>
      <c r="AH7" s="63"/>
      <c r="AI7" s="63"/>
      <c r="AJ7" s="63"/>
      <c r="AK7" s="63"/>
      <c r="AL7" s="63"/>
      <c r="AM7" s="63">
        <v>155</v>
      </c>
      <c r="AN7" s="63"/>
      <c r="AO7" s="63"/>
      <c r="AP7" s="63"/>
      <c r="AQ7" s="63"/>
      <c r="AR7" s="63"/>
      <c r="AS7" s="63">
        <v>6.4</v>
      </c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</row>
    <row r="8" spans="1:63" ht="15.75">
      <c r="A8" s="58" t="s">
        <v>36</v>
      </c>
      <c r="B8" s="58"/>
      <c r="C8" s="58"/>
      <c r="D8" s="59" t="s">
        <v>39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 t="s">
        <v>38</v>
      </c>
      <c r="V8" s="60"/>
      <c r="W8" s="60"/>
      <c r="X8" s="60"/>
      <c r="Y8" s="64">
        <v>18988</v>
      </c>
      <c r="Z8" s="65"/>
      <c r="AA8" s="65"/>
      <c r="AB8" s="65"/>
      <c r="AC8" s="65"/>
      <c r="AD8" s="65"/>
      <c r="AE8" s="65"/>
      <c r="AF8" s="66"/>
      <c r="AG8" s="63">
        <v>493</v>
      </c>
      <c r="AH8" s="63"/>
      <c r="AI8" s="63"/>
      <c r="AJ8" s="63"/>
      <c r="AK8" s="63"/>
      <c r="AL8" s="63"/>
      <c r="AM8" s="63">
        <v>207.8</v>
      </c>
      <c r="AN8" s="63"/>
      <c r="AO8" s="63"/>
      <c r="AP8" s="63"/>
      <c r="AQ8" s="63"/>
      <c r="AR8" s="63"/>
      <c r="AS8" s="63">
        <v>6.4</v>
      </c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</row>
    <row r="9" spans="1:63" ht="15.75">
      <c r="A9" s="58" t="s">
        <v>36</v>
      </c>
      <c r="B9" s="58"/>
      <c r="C9" s="58"/>
      <c r="D9" s="59" t="s">
        <v>40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 t="s">
        <v>38</v>
      </c>
      <c r="V9" s="60"/>
      <c r="W9" s="60"/>
      <c r="X9" s="60"/>
      <c r="Y9" s="69"/>
      <c r="Z9" s="70"/>
      <c r="AA9" s="70"/>
      <c r="AB9" s="70"/>
      <c r="AC9" s="70"/>
      <c r="AD9" s="70"/>
      <c r="AE9" s="70"/>
      <c r="AF9" s="71"/>
      <c r="AG9" s="63">
        <f>AG7+AG8</f>
        <v>831</v>
      </c>
      <c r="AH9" s="63"/>
      <c r="AI9" s="63"/>
      <c r="AJ9" s="63"/>
      <c r="AK9" s="63"/>
      <c r="AL9" s="63"/>
      <c r="AM9" s="63">
        <f>AM7+AM8</f>
        <v>362.8</v>
      </c>
      <c r="AN9" s="63"/>
      <c r="AO9" s="63"/>
      <c r="AP9" s="63"/>
      <c r="AQ9" s="63"/>
      <c r="AR9" s="63"/>
      <c r="AS9" s="68">
        <f>AS7+AS8</f>
        <v>12.8</v>
      </c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</row>
    <row r="10" spans="1:63" ht="15.75">
      <c r="A10" s="58" t="s">
        <v>41</v>
      </c>
      <c r="B10" s="58"/>
      <c r="C10" s="58"/>
      <c r="D10" s="59" t="s">
        <v>42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 t="s">
        <v>43</v>
      </c>
      <c r="V10" s="60"/>
      <c r="W10" s="60"/>
      <c r="X10" s="60"/>
      <c r="Y10" s="69"/>
      <c r="Z10" s="70"/>
      <c r="AA10" s="70"/>
      <c r="AB10" s="70"/>
      <c r="AC10" s="70"/>
      <c r="AD10" s="70"/>
      <c r="AE10" s="70"/>
      <c r="AF10" s="71"/>
      <c r="AG10" s="72">
        <v>25408</v>
      </c>
      <c r="AH10" s="72"/>
      <c r="AI10" s="72"/>
      <c r="AJ10" s="72"/>
      <c r="AK10" s="72"/>
      <c r="AL10" s="72"/>
      <c r="AM10" s="60"/>
      <c r="AN10" s="60"/>
      <c r="AO10" s="60"/>
      <c r="AP10" s="60"/>
      <c r="AQ10" s="60"/>
      <c r="AR10" s="60"/>
      <c r="AS10" s="72">
        <v>6607</v>
      </c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</row>
  </sheetData>
  <mergeCells count="56"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E29" sqref="E29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</cols>
  <sheetData>
    <row r="1" spans="1:5" ht="15">
      <c r="A1" s="15" t="s">
        <v>1</v>
      </c>
    </row>
    <row r="2" spans="1:5" ht="15">
      <c r="A2" s="15" t="s">
        <v>2</v>
      </c>
    </row>
    <row r="3" spans="1:5">
      <c r="A3" t="s">
        <v>64</v>
      </c>
    </row>
    <row r="5" spans="1:5" ht="51">
      <c r="A5" s="16" t="s">
        <v>3</v>
      </c>
      <c r="B5" s="16" t="s">
        <v>4</v>
      </c>
      <c r="C5" s="16" t="s">
        <v>5</v>
      </c>
      <c r="D5" s="16" t="s">
        <v>6</v>
      </c>
      <c r="E5" s="16" t="s">
        <v>61</v>
      </c>
    </row>
    <row r="6" spans="1:5">
      <c r="A6" s="17">
        <v>31721</v>
      </c>
      <c r="B6" s="16" t="s">
        <v>7</v>
      </c>
      <c r="C6" s="18">
        <v>10555.59</v>
      </c>
      <c r="D6" s="18">
        <v>10654.18</v>
      </c>
      <c r="E6" s="19">
        <f>D6-C6+E7</f>
        <v>98.760000000000147</v>
      </c>
    </row>
    <row r="7" spans="1:5">
      <c r="A7" s="14" t="s">
        <v>8</v>
      </c>
      <c r="B7" s="20"/>
      <c r="C7" s="21"/>
      <c r="D7" s="21"/>
      <c r="E7" s="6">
        <v>0.17</v>
      </c>
    </row>
    <row r="8" spans="1:5">
      <c r="A8" s="13"/>
      <c r="B8" s="13"/>
      <c r="C8" s="22"/>
      <c r="D8" s="21"/>
    </row>
    <row r="9" spans="1:5">
      <c r="A9" s="13"/>
      <c r="B9" s="13"/>
      <c r="C9" s="22"/>
      <c r="D9" s="21"/>
    </row>
    <row r="10" spans="1:5" ht="31.5" customHeight="1">
      <c r="A10" s="73" t="s">
        <v>58</v>
      </c>
      <c r="B10" s="73"/>
      <c r="C10" s="73"/>
      <c r="D10" s="73"/>
      <c r="E10" s="35">
        <v>493.04</v>
      </c>
    </row>
    <row r="11" spans="1:5" ht="32.25" customHeight="1">
      <c r="A11" s="73" t="s">
        <v>44</v>
      </c>
      <c r="B11" s="73"/>
      <c r="C11" s="73"/>
      <c r="D11" s="73"/>
      <c r="E11" s="37">
        <f>E10*E19</f>
        <v>25.145039999999998</v>
      </c>
    </row>
    <row r="12" spans="1:5" ht="32.25" customHeight="1">
      <c r="A12" s="73" t="s">
        <v>59</v>
      </c>
      <c r="B12" s="73"/>
      <c r="C12" s="73"/>
      <c r="D12" s="73"/>
      <c r="E12" s="38">
        <v>6.39</v>
      </c>
    </row>
    <row r="13" spans="1:5" ht="18.75" customHeight="1">
      <c r="A13" s="73" t="s">
        <v>60</v>
      </c>
      <c r="B13" s="73"/>
      <c r="C13" s="73"/>
      <c r="D13" s="73"/>
      <c r="E13" s="24">
        <f>E12*E19</f>
        <v>0.32588999999999996</v>
      </c>
    </row>
    <row r="14" spans="1:5" ht="18.75">
      <c r="A14" t="s">
        <v>45</v>
      </c>
      <c r="E14" s="23">
        <f>E6-E13-E11</f>
        <v>73.289070000000152</v>
      </c>
    </row>
    <row r="15" spans="1:5" ht="18.75" customHeight="1">
      <c r="A15" s="73" t="s">
        <v>56</v>
      </c>
      <c r="B15" s="73"/>
      <c r="C15" s="73"/>
      <c r="D15" s="73"/>
      <c r="E15" s="39">
        <v>25.75</v>
      </c>
    </row>
    <row r="16" spans="1:5" ht="18.75" customHeight="1">
      <c r="A16" s="73" t="s">
        <v>57</v>
      </c>
      <c r="B16" s="73"/>
      <c r="C16" s="73"/>
      <c r="D16" s="73"/>
      <c r="E16" s="39">
        <v>21.58</v>
      </c>
    </row>
    <row r="17" spans="1:7" ht="18.75" customHeight="1">
      <c r="A17" s="73" t="s">
        <v>46</v>
      </c>
      <c r="B17" s="73"/>
      <c r="C17" s="73"/>
      <c r="D17" s="73"/>
      <c r="E17" s="23">
        <v>47.33</v>
      </c>
      <c r="G17" s="74"/>
    </row>
    <row r="18" spans="1:7" ht="22.5" customHeight="1">
      <c r="A18" t="s">
        <v>47</v>
      </c>
      <c r="E18" s="24">
        <v>5.0999999999999997E-2</v>
      </c>
    </row>
    <row r="19" spans="1:7" ht="36" customHeight="1">
      <c r="A19" s="73" t="s">
        <v>48</v>
      </c>
      <c r="B19" s="73"/>
      <c r="C19" s="73"/>
      <c r="D19" s="73"/>
      <c r="E19" s="24">
        <v>5.0999999999999997E-2</v>
      </c>
    </row>
    <row r="20" spans="1:7" ht="18.75">
      <c r="A20" t="s">
        <v>49</v>
      </c>
      <c r="E20" s="23">
        <v>2476.39</v>
      </c>
    </row>
    <row r="21" spans="1:7" ht="39.75" customHeight="1">
      <c r="A21" t="s">
        <v>50</v>
      </c>
      <c r="E21" s="25">
        <f>E19*E20</f>
        <v>126.29588999999999</v>
      </c>
    </row>
    <row r="22" spans="1:7" ht="42.75" customHeight="1">
      <c r="A22" s="73" t="s">
        <v>51</v>
      </c>
      <c r="B22" s="73"/>
      <c r="C22" s="73"/>
      <c r="D22" s="73"/>
      <c r="E22" s="26">
        <f>E19*E20*3.23</f>
        <v>407.93572469999998</v>
      </c>
    </row>
    <row r="23" spans="1:7" ht="35.25" customHeight="1">
      <c r="A23" s="73" t="s">
        <v>55</v>
      </c>
      <c r="B23" s="73"/>
      <c r="C23" s="73"/>
      <c r="D23" s="73"/>
      <c r="E23" s="26">
        <v>29.12</v>
      </c>
    </row>
    <row r="24" spans="1:7" ht="18.75">
      <c r="A24" t="s">
        <v>52</v>
      </c>
      <c r="B24" s="27"/>
      <c r="C24" s="27"/>
      <c r="D24" s="27"/>
      <c r="E24" s="23">
        <v>4.29</v>
      </c>
    </row>
    <row r="25" spans="1:7" ht="18.75">
      <c r="A25" t="s">
        <v>9</v>
      </c>
      <c r="B25" s="27"/>
      <c r="C25" s="27"/>
      <c r="D25" s="27"/>
      <c r="E25" s="23">
        <v>2309</v>
      </c>
    </row>
    <row r="26" spans="1:7" ht="18.75">
      <c r="A26" s="42" t="s">
        <v>10</v>
      </c>
      <c r="B26" s="42"/>
      <c r="C26" s="42"/>
      <c r="D26" s="42"/>
      <c r="E26" s="28">
        <f>(E14-E17)/E27*E20+E25/E27*E24</f>
        <v>8.8598236591870325</v>
      </c>
      <c r="G26" s="31"/>
    </row>
    <row r="27" spans="1:7" ht="18.75">
      <c r="A27" t="s">
        <v>11</v>
      </c>
      <c r="E27" s="40">
        <v>8373.7999999999993</v>
      </c>
    </row>
    <row r="29" spans="1:7" ht="23.25">
      <c r="A29" s="42" t="s">
        <v>53</v>
      </c>
      <c r="B29" s="42"/>
      <c r="C29" s="42"/>
      <c r="D29" s="42"/>
      <c r="E29" s="36">
        <f>E14/E27*E20+E25/E27*E24</f>
        <v>22.856759184277198</v>
      </c>
    </row>
    <row r="32" spans="1:7" ht="15">
      <c r="D32" s="29"/>
    </row>
    <row r="33" spans="4:4">
      <c r="D33" s="30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HP</cp:lastModifiedBy>
  <cp:lastPrinted>2022-02-16T06:35:15Z</cp:lastPrinted>
  <dcterms:created xsi:type="dcterms:W3CDTF">2007-02-01T23:04:00Z</dcterms:created>
  <dcterms:modified xsi:type="dcterms:W3CDTF">2022-06-06T11:51:06Z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