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6380" windowHeight="8190" activeTab="2"/>
  </bookViews>
  <sheets>
    <sheet name="Схема гараж" sheetId="1" r:id="rId1"/>
    <sheet name="Схема" sheetId="2" r:id="rId2"/>
    <sheet name="Смета расходов" sheetId="3" r:id="rId3"/>
    <sheet name="Персонал" sheetId="4" r:id="rId4"/>
  </sheets>
  <calcPr calcId="145621"/>
</workbook>
</file>

<file path=xl/calcChain.xml><?xml version="1.0" encoding="utf-8"?>
<calcChain xmlns="http://schemas.openxmlformats.org/spreadsheetml/2006/main">
  <c r="C9" i="3" l="1"/>
  <c r="G15" i="3"/>
  <c r="F23" i="3"/>
  <c r="C14" i="4"/>
  <c r="G8" i="4"/>
  <c r="F8" i="4"/>
  <c r="H8" i="4"/>
  <c r="F5" i="4"/>
  <c r="G5" i="4"/>
  <c r="H5" i="4"/>
  <c r="F6" i="4"/>
  <c r="G6" i="4"/>
  <c r="H6" i="4"/>
  <c r="F7" i="4"/>
  <c r="G7" i="4"/>
  <c r="H7" i="4"/>
  <c r="F9" i="4"/>
  <c r="G9" i="4"/>
  <c r="H9" i="4"/>
  <c r="F10" i="4"/>
  <c r="G10" i="4"/>
  <c r="H10" i="4"/>
  <c r="F11" i="4"/>
  <c r="G11" i="4"/>
  <c r="H11" i="4"/>
  <c r="F12" i="4"/>
  <c r="G12" i="4"/>
  <c r="H12" i="4"/>
  <c r="E13" i="4"/>
  <c r="F13" i="4"/>
  <c r="G13" i="4"/>
  <c r="H13" i="4"/>
  <c r="F13" i="3"/>
  <c r="E15" i="3"/>
  <c r="I15" i="3"/>
  <c r="E16" i="3"/>
  <c r="G16" i="3"/>
  <c r="I16" i="3"/>
  <c r="G17" i="3"/>
  <c r="H13" i="3"/>
  <c r="I17" i="3"/>
  <c r="F19" i="3"/>
  <c r="E20" i="3"/>
  <c r="G20" i="3"/>
  <c r="I20" i="3"/>
  <c r="G21" i="3"/>
  <c r="G19" i="3"/>
  <c r="H19" i="3"/>
  <c r="I21" i="3"/>
  <c r="I19" i="3"/>
  <c r="H23" i="3"/>
  <c r="E24" i="3"/>
  <c r="G24" i="3"/>
  <c r="I24" i="3"/>
  <c r="E25" i="3"/>
  <c r="G25" i="3"/>
  <c r="I25" i="3"/>
  <c r="E26" i="3"/>
  <c r="G26" i="3"/>
  <c r="I26" i="3"/>
  <c r="G30" i="3"/>
  <c r="E30" i="3"/>
  <c r="I30" i="3"/>
  <c r="E31" i="3"/>
  <c r="G31" i="3"/>
  <c r="I31" i="3"/>
  <c r="E32" i="3"/>
  <c r="G32" i="3"/>
  <c r="I32" i="3"/>
  <c r="E33" i="3"/>
  <c r="G33" i="3"/>
  <c r="I33" i="3"/>
  <c r="E34" i="3"/>
  <c r="G34" i="3"/>
  <c r="I34" i="3"/>
  <c r="E35" i="3"/>
  <c r="G35" i="3"/>
  <c r="I35" i="3"/>
  <c r="G36" i="3"/>
  <c r="E36" i="3"/>
  <c r="I36" i="3"/>
  <c r="E37" i="3"/>
  <c r="G37" i="3"/>
  <c r="I37" i="3"/>
  <c r="E38" i="3"/>
  <c r="G38" i="3"/>
  <c r="I38" i="3"/>
  <c r="E39" i="3"/>
  <c r="G39" i="3"/>
  <c r="I39" i="3"/>
  <c r="E41" i="3"/>
  <c r="G41" i="3"/>
  <c r="E21" i="3"/>
  <c r="E19" i="3"/>
  <c r="E17" i="3"/>
  <c r="E13" i="3"/>
  <c r="I23" i="3"/>
  <c r="E23" i="3"/>
  <c r="I13" i="3"/>
  <c r="F4" i="4"/>
  <c r="F14" i="4"/>
  <c r="G4" i="4"/>
  <c r="G14" i="4"/>
  <c r="H4" i="4"/>
  <c r="H14" i="4"/>
  <c r="G13" i="3"/>
  <c r="G23" i="3"/>
  <c r="F29" i="3"/>
  <c r="H29" i="3"/>
  <c r="H28" i="3"/>
  <c r="I29" i="3"/>
  <c r="I28" i="3"/>
  <c r="F28" i="3"/>
  <c r="G29" i="3"/>
  <c r="G28" i="3"/>
  <c r="E29" i="3"/>
  <c r="E28" i="3"/>
  <c r="G43" i="3"/>
  <c r="F43" i="3"/>
  <c r="G11" i="3"/>
  <c r="F11" i="3"/>
  <c r="I43" i="3"/>
  <c r="H43" i="3"/>
  <c r="I11" i="3"/>
  <c r="H11" i="3"/>
  <c r="E43" i="3"/>
  <c r="E11" i="3"/>
</calcChain>
</file>

<file path=xl/sharedStrings.xml><?xml version="1.0" encoding="utf-8"?>
<sst xmlns="http://schemas.openxmlformats.org/spreadsheetml/2006/main" count="160" uniqueCount="138">
  <si>
    <t xml:space="preserve">Схема начислений платежей для </t>
  </si>
  <si>
    <t>№№</t>
  </si>
  <si>
    <t xml:space="preserve">Наименование расхода </t>
  </si>
  <si>
    <t xml:space="preserve">Сумма, рубли </t>
  </si>
  <si>
    <t>Управление, содержание и текущий ремонт общего имущества в Гаражном комплексе, пропускной контроль                                                (техническое обслуживание)</t>
  </si>
  <si>
    <t>Коммунальные услуги:</t>
  </si>
  <si>
    <t>Отопление (на основании данных приборного учета за истекший месяц)</t>
  </si>
  <si>
    <t>Горячее водоснабжение</t>
  </si>
  <si>
    <t xml:space="preserve">Холодное водоснабжение </t>
  </si>
  <si>
    <t>Водоотведение</t>
  </si>
  <si>
    <t>Вывоз мусора</t>
  </si>
  <si>
    <t>Электроснабжение на общегаражные нужды (МОП)</t>
  </si>
  <si>
    <t xml:space="preserve">ЖИЛЫХ И НЕЖИЛЫХ ПОМЕЩЕНИЙ </t>
  </si>
  <si>
    <t>расчет по показаниям ОПУ ТЭ на один кв.м.</t>
  </si>
  <si>
    <t>тариф 110,17 руб/куб.м. или норматив 322,91руб/1 чел</t>
  </si>
  <si>
    <t>тариф 20,47 руб/куб.м. или норматив 224,15 руб/1 чел</t>
  </si>
  <si>
    <t>тариф 24,73 руб/куб.м. или норматив 270,79 руб/1 чел.</t>
  </si>
  <si>
    <t>Электроснабжение жилого помещения</t>
  </si>
  <si>
    <r>
      <t xml:space="preserve">2,93 </t>
    </r>
    <r>
      <rPr>
        <b/>
        <sz val="22"/>
        <rFont val="Times New Roman"/>
        <family val="1"/>
        <charset val="204"/>
      </rPr>
      <t>руб.</t>
    </r>
    <r>
      <rPr>
        <b/>
        <sz val="28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за 1 кВт/час</t>
    </r>
  </si>
  <si>
    <t>Электроснабжение на общедомовые нужды (МОП)</t>
  </si>
  <si>
    <t>расчет по показаниям ОПУ Э/Э на кв.м.</t>
  </si>
  <si>
    <t>п/п</t>
  </si>
  <si>
    <t>Натуральные показатели</t>
  </si>
  <si>
    <t>Кол-во, кв.м.</t>
  </si>
  <si>
    <t>Кол-во, ед.</t>
  </si>
  <si>
    <t>1.</t>
  </si>
  <si>
    <t>Площадь квартир и нежилых помещений</t>
  </si>
  <si>
    <t>2.</t>
  </si>
  <si>
    <t>Машиноместа</t>
  </si>
  <si>
    <t>3.</t>
  </si>
  <si>
    <t>Места общего пользования</t>
  </si>
  <si>
    <t>4.</t>
  </si>
  <si>
    <t>Площадь придомовой территории</t>
  </si>
  <si>
    <t>Итого</t>
  </si>
  <si>
    <t xml:space="preserve">Статьи расхода </t>
  </si>
  <si>
    <t>Примеча-ния</t>
  </si>
  <si>
    <t>Доп.информация</t>
  </si>
  <si>
    <t>Затраты руб/ год</t>
  </si>
  <si>
    <t>Затраты в мес/ жилье и нежилье</t>
  </si>
  <si>
    <t>Затраты в мес/ жилье и нежилье на кв.м.</t>
  </si>
  <si>
    <t>Затраты в мес/ гараж</t>
  </si>
  <si>
    <t>Затраты в мес/ гараж на м/м</t>
  </si>
  <si>
    <t>I</t>
  </si>
  <si>
    <t>Обслуживание здания</t>
  </si>
  <si>
    <t>Техническая эксплуатация</t>
  </si>
  <si>
    <t>1.1.</t>
  </si>
  <si>
    <t>расходные материалы</t>
  </si>
  <si>
    <t>1.2.</t>
  </si>
  <si>
    <t>инструменты и приспособления</t>
  </si>
  <si>
    <t>1.3.</t>
  </si>
  <si>
    <t>электролампы</t>
  </si>
  <si>
    <t>Техническое обслуживание</t>
  </si>
  <si>
    <t>2.1.</t>
  </si>
  <si>
    <t>система пожарной сигнализации</t>
  </si>
  <si>
    <t>Договор</t>
  </si>
  <si>
    <t>2.2.</t>
  </si>
  <si>
    <t xml:space="preserve">Уборка </t>
  </si>
  <si>
    <t>3.1.</t>
  </si>
  <si>
    <t>оборудование и материалы для внутр.пом.</t>
  </si>
  <si>
    <t>3.2.</t>
  </si>
  <si>
    <t>оборудование и материалы для придом.тер.</t>
  </si>
  <si>
    <t>3.3.</t>
  </si>
  <si>
    <t>зима 6 месяцев</t>
  </si>
  <si>
    <t>З/плата и административные расходы</t>
  </si>
  <si>
    <t>4.1.</t>
  </si>
  <si>
    <t>управлен. и обслуж. персонал</t>
  </si>
  <si>
    <t>Таблица 1</t>
  </si>
  <si>
    <t>4.2.</t>
  </si>
  <si>
    <t>канцелярские принадлежности</t>
  </si>
  <si>
    <t>4.3.</t>
  </si>
  <si>
    <t>транспортные расходы</t>
  </si>
  <si>
    <t>4.4.</t>
  </si>
  <si>
    <t>аттестация персонала</t>
  </si>
  <si>
    <t>4.5.</t>
  </si>
  <si>
    <t>административные затраты</t>
  </si>
  <si>
    <t>4.6.</t>
  </si>
  <si>
    <t>4.7.</t>
  </si>
  <si>
    <t>связь</t>
  </si>
  <si>
    <t>4.8.</t>
  </si>
  <si>
    <t>спецодежда и средства защиты</t>
  </si>
  <si>
    <t>4.9.</t>
  </si>
  <si>
    <t>комиссия банка</t>
  </si>
  <si>
    <t>4.10.</t>
  </si>
  <si>
    <t>непредвиденные расходы</t>
  </si>
  <si>
    <t>4.11.</t>
  </si>
  <si>
    <t>обслуживание офисной техники</t>
  </si>
  <si>
    <t>5.</t>
  </si>
  <si>
    <t>6.</t>
  </si>
  <si>
    <t xml:space="preserve">Налог УСН </t>
  </si>
  <si>
    <r>
      <t xml:space="preserve">Таблица 1 </t>
    </r>
    <r>
      <rPr>
        <b/>
        <sz val="12"/>
        <rFont val="Times New Roman"/>
        <family val="1"/>
        <charset val="204"/>
      </rPr>
      <t>(к статье 4.1. Сметы расходов)</t>
    </r>
  </si>
  <si>
    <t>№</t>
  </si>
  <si>
    <t>Персонал*</t>
  </si>
  <si>
    <t>Кол-во</t>
  </si>
  <si>
    <t>Оклад</t>
  </si>
  <si>
    <t>Отпуск</t>
  </si>
  <si>
    <t>ПФ</t>
  </si>
  <si>
    <t>Премия</t>
  </si>
  <si>
    <t>Сумма/мес</t>
  </si>
  <si>
    <t>Примечание</t>
  </si>
  <si>
    <t>Паспортистка</t>
  </si>
  <si>
    <t>3 часа/неделя</t>
  </si>
  <si>
    <t>Бухгалтер</t>
  </si>
  <si>
    <t xml:space="preserve">Техник </t>
  </si>
  <si>
    <t>Электрик</t>
  </si>
  <si>
    <t>Дворник</t>
  </si>
  <si>
    <t>Уборщица</t>
  </si>
  <si>
    <t>15 час/неделя</t>
  </si>
  <si>
    <t>Итого:</t>
  </si>
  <si>
    <t>поверка, ремонт оборудования и замеры</t>
  </si>
  <si>
    <t>юридические расходы</t>
  </si>
  <si>
    <t>Генеральный директор</t>
  </si>
  <si>
    <t>в 2015 году</t>
  </si>
  <si>
    <t>2,54 руб/кв.м.</t>
  </si>
  <si>
    <r>
      <t xml:space="preserve">29,73 </t>
    </r>
    <r>
      <rPr>
        <b/>
        <sz val="18"/>
        <rFont val="Times New Roman"/>
        <family val="1"/>
        <charset val="204"/>
      </rPr>
      <t>на один кв.м.</t>
    </r>
  </si>
  <si>
    <t>Управление многоквартирным домом, содержание, текущий ремонт общего  имущества в доме</t>
  </si>
  <si>
    <t>1380,00 на 1 м/м</t>
  </si>
  <si>
    <t>многоквартирного жилого дома на ул. 8 Марта, д. 2А на 2015 год</t>
  </si>
  <si>
    <t>СМЕТА РАСХОДОВ по управлению и эксплуатации</t>
  </si>
  <si>
    <t>Управляющий/главный инженер</t>
  </si>
  <si>
    <t>Диспетчер (соседний объект)</t>
  </si>
  <si>
    <t>Уборщик в гараж</t>
  </si>
  <si>
    <t>механизированная уборка дорог, вывоз снега</t>
  </si>
  <si>
    <t>6 лифтов</t>
  </si>
  <si>
    <t>Обслуживание лифтов и освидетельствование</t>
  </si>
  <si>
    <t>эл/сети, отопл., ворота</t>
  </si>
  <si>
    <t>Телевидение в квартире</t>
  </si>
  <si>
    <t>расчет по показаниям ОПУ ТЭ на одно м/м исходя из 134 м/м</t>
  </si>
  <si>
    <t>расчет по показаниям ОПУ - 110,17 руб/куб.м. на одно м/м исходя из 134 м/м</t>
  </si>
  <si>
    <t>расчет по показаниям ОПУ - 20,47 руб/куб.м.  на одно м/м исходя из 134 м/м</t>
  </si>
  <si>
    <t>расчет по показаниям ОПУ - 24,73 руб/куб.м.  на одно м/м исходя из 134 м/м</t>
  </si>
  <si>
    <t>5 куб.м. ТБО в месяц в расчете на одно м/м исходя из 134 м/м</t>
  </si>
  <si>
    <t>расчет по показаниям ОПУ Э/Э на 134 м/м</t>
  </si>
  <si>
    <t>Дополнительные услуги уборки</t>
  </si>
  <si>
    <r>
      <t xml:space="preserve">100,00 </t>
    </r>
    <r>
      <rPr>
        <b/>
        <sz val="18"/>
        <rFont val="Times New Roman"/>
        <family val="1"/>
        <charset val="204"/>
      </rPr>
      <t>с помещения</t>
    </r>
  </si>
  <si>
    <t>Услуги обслуживания системы доступа</t>
  </si>
  <si>
    <r>
      <t xml:space="preserve">80,00 </t>
    </r>
    <r>
      <rPr>
        <b/>
        <sz val="18"/>
        <rFont val="Times New Roman"/>
        <family val="1"/>
        <charset val="204"/>
      </rPr>
      <t>с помещения</t>
    </r>
  </si>
  <si>
    <t>ГАРАЖЕЙ г. Химки, ул.8 Марта, д.2А</t>
  </si>
  <si>
    <t>в 2015 году г.Химки, ул.8 Марта,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</si>
</sst>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_(\$* #,##0.00_);_(\$* \(#,##0.00\);_(\$* \-??_);_(@_)"/>
    <numFmt numFmtId="173" formatCode="_(* #,##0.00_);_(* \(#,##0.00\);_(* \-??_);_(@_)"/>
    <numFmt numFmtId="174" formatCode="_(* #,##0_);_(* \(#,##0\);_(* \-??_);_(@_)"/>
    <numFmt numFmtId="175" formatCode="_-* #,##0_р_._-;\-* #,##0_р_._-;_-* \-??_р_._-;_-@_-"/>
    <numFmt numFmtId="176" formatCode="_(* #,##0.0_);_(* \(#,##0.0\);_(* \-??_);_(@_)"/>
    <numFmt numFmtId="177" formatCode="0.0"/>
  </numFmts>
  <fonts count="3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172" fontId="35" fillId="0" borderId="0" applyFill="0" applyBorder="0" applyAlignment="0" applyProtection="0"/>
    <xf numFmtId="173" fontId="35" fillId="0" borderId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172" fontId="4" fillId="0" borderId="1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3" fontId="6" fillId="0" borderId="2" xfId="2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0" xfId="0" applyFont="1" applyBorder="1"/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 applyFill="1"/>
    <xf numFmtId="1" fontId="13" fillId="0" borderId="0" xfId="0" applyNumberFormat="1" applyFont="1"/>
    <xf numFmtId="173" fontId="13" fillId="0" borderId="0" xfId="2" applyNumberFormat="1" applyFont="1" applyFill="1" applyBorder="1" applyAlignment="1" applyProtection="1"/>
    <xf numFmtId="0" fontId="14" fillId="0" borderId="0" xfId="0" applyFont="1"/>
    <xf numFmtId="1" fontId="15" fillId="0" borderId="0" xfId="0" applyNumberFormat="1" applyFont="1"/>
    <xf numFmtId="1" fontId="16" fillId="0" borderId="0" xfId="0" applyNumberFormat="1" applyFont="1" applyAlignment="1">
      <alignment vertical="top"/>
    </xf>
    <xf numFmtId="0" fontId="17" fillId="0" borderId="0" xfId="0" applyFont="1" applyAlignment="1">
      <alignment horizontal="center"/>
    </xf>
    <xf numFmtId="1" fontId="17" fillId="0" borderId="0" xfId="0" applyNumberFormat="1" applyFont="1" applyFill="1"/>
    <xf numFmtId="1" fontId="17" fillId="0" borderId="0" xfId="0" applyNumberFormat="1" applyFont="1"/>
    <xf numFmtId="173" fontId="17" fillId="0" borderId="0" xfId="2" applyNumberFormat="1" applyFont="1" applyFill="1" applyBorder="1" applyAlignment="1" applyProtection="1"/>
    <xf numFmtId="0" fontId="18" fillId="0" borderId="5" xfId="0" applyFont="1" applyBorder="1"/>
    <xf numFmtId="0" fontId="19" fillId="0" borderId="5" xfId="0" applyFont="1" applyBorder="1"/>
    <xf numFmtId="0" fontId="20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1" fontId="18" fillId="0" borderId="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1" xfId="0" applyFont="1" applyBorder="1"/>
    <xf numFmtId="1" fontId="21" fillId="0" borderId="6" xfId="0" applyNumberFormat="1" applyFont="1" applyBorder="1" applyAlignment="1">
      <alignment horizontal="center"/>
    </xf>
    <xf numFmtId="1" fontId="23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73" fontId="18" fillId="0" borderId="6" xfId="2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1" fontId="25" fillId="0" borderId="7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74" fontId="25" fillId="0" borderId="0" xfId="2" applyNumberFormat="1" applyFont="1" applyFill="1" applyBorder="1" applyAlignment="1" applyProtection="1">
      <alignment horizontal="right"/>
    </xf>
    <xf numFmtId="2" fontId="26" fillId="0" borderId="0" xfId="2" applyNumberFormat="1" applyFont="1" applyFill="1" applyBorder="1" applyAlignment="1" applyProtection="1">
      <alignment horizontal="right"/>
    </xf>
    <xf numFmtId="2" fontId="26" fillId="0" borderId="13" xfId="2" applyNumberFormat="1" applyFont="1" applyFill="1" applyBorder="1" applyAlignment="1" applyProtection="1">
      <alignment horizontal="right"/>
    </xf>
    <xf numFmtId="0" fontId="27" fillId="0" borderId="0" xfId="0" applyFont="1"/>
    <xf numFmtId="1" fontId="23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4" fontId="23" fillId="0" borderId="0" xfId="2" applyNumberFormat="1" applyFont="1" applyFill="1" applyBorder="1" applyAlignment="1" applyProtection="1">
      <alignment horizontal="right"/>
    </xf>
    <xf numFmtId="173" fontId="23" fillId="0" borderId="0" xfId="2" applyNumberFormat="1" applyFont="1" applyFill="1" applyBorder="1" applyAlignment="1" applyProtection="1">
      <alignment horizontal="right"/>
    </xf>
    <xf numFmtId="0" fontId="24" fillId="0" borderId="0" xfId="0" applyFont="1" applyBorder="1"/>
    <xf numFmtId="0" fontId="24" fillId="0" borderId="14" xfId="0" applyFont="1" applyBorder="1"/>
    <xf numFmtId="1" fontId="25" fillId="0" borderId="9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4" fontId="30" fillId="0" borderId="0" xfId="2" applyNumberFormat="1" applyFont="1" applyFill="1" applyBorder="1" applyAlignment="1" applyProtection="1">
      <alignment horizontal="right"/>
    </xf>
    <xf numFmtId="173" fontId="31" fillId="0" borderId="0" xfId="2" applyNumberFormat="1" applyFont="1" applyFill="1" applyBorder="1" applyAlignment="1" applyProtection="1">
      <alignment horizontal="right"/>
    </xf>
    <xf numFmtId="173" fontId="31" fillId="0" borderId="14" xfId="2" applyNumberFormat="1" applyFont="1" applyFill="1" applyBorder="1" applyAlignment="1" applyProtection="1">
      <alignment horizontal="right"/>
    </xf>
    <xf numFmtId="173" fontId="30" fillId="0" borderId="0" xfId="2" applyNumberFormat="1" applyFont="1" applyFill="1" applyBorder="1" applyAlignment="1" applyProtection="1">
      <alignment horizontal="right"/>
    </xf>
    <xf numFmtId="1" fontId="21" fillId="0" borderId="9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74" fontId="21" fillId="0" borderId="0" xfId="2" applyNumberFormat="1" applyFont="1" applyFill="1" applyBorder="1" applyAlignment="1" applyProtection="1">
      <alignment horizontal="right"/>
    </xf>
    <xf numFmtId="173" fontId="21" fillId="0" borderId="0" xfId="2" applyNumberFormat="1" applyFont="1" applyFill="1" applyBorder="1" applyAlignment="1" applyProtection="1">
      <alignment horizontal="right"/>
    </xf>
    <xf numFmtId="174" fontId="24" fillId="0" borderId="0" xfId="0" applyNumberFormat="1" applyFont="1" applyBorder="1"/>
    <xf numFmtId="173" fontId="24" fillId="0" borderId="14" xfId="0" applyNumberFormat="1" applyFont="1" applyBorder="1"/>
    <xf numFmtId="0" fontId="21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4" xfId="0" applyFont="1" applyBorder="1"/>
    <xf numFmtId="14" fontId="25" fillId="0" borderId="0" xfId="0" applyNumberFormat="1" applyFont="1" applyBorder="1" applyAlignment="1">
      <alignment horizontal="left"/>
    </xf>
    <xf numFmtId="14" fontId="29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left"/>
    </xf>
    <xf numFmtId="0" fontId="21" fillId="0" borderId="0" xfId="0" applyFont="1"/>
    <xf numFmtId="173" fontId="21" fillId="0" borderId="14" xfId="0" applyNumberFormat="1" applyFont="1" applyBorder="1"/>
    <xf numFmtId="173" fontId="13" fillId="0" borderId="14" xfId="0" applyNumberFormat="1" applyFont="1" applyBorder="1"/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/>
    <xf numFmtId="174" fontId="21" fillId="0" borderId="0" xfId="0" applyNumberFormat="1" applyFont="1" applyBorder="1"/>
    <xf numFmtId="0" fontId="21" fillId="0" borderId="14" xfId="0" applyFont="1" applyBorder="1"/>
    <xf numFmtId="0" fontId="22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left" wrapText="1"/>
    </xf>
    <xf numFmtId="174" fontId="21" fillId="0" borderId="0" xfId="0" applyNumberFormat="1" applyFont="1" applyFill="1" applyBorder="1"/>
    <xf numFmtId="173" fontId="25" fillId="0" borderId="0" xfId="2" applyNumberFormat="1" applyFont="1" applyFill="1" applyBorder="1" applyAlignment="1" applyProtection="1">
      <alignment horizontal="right"/>
    </xf>
    <xf numFmtId="14" fontId="25" fillId="0" borderId="0" xfId="0" applyNumberFormat="1" applyFont="1" applyBorder="1" applyAlignment="1">
      <alignment horizontal="center"/>
    </xf>
    <xf numFmtId="173" fontId="31" fillId="0" borderId="0" xfId="2" applyFont="1" applyFill="1" applyBorder="1" applyAlignment="1" applyProtection="1">
      <alignment horizontal="right"/>
    </xf>
    <xf numFmtId="175" fontId="25" fillId="0" borderId="0" xfId="0" applyNumberFormat="1" applyFont="1" applyBorder="1" applyAlignment="1">
      <alignment horizontal="right"/>
    </xf>
    <xf numFmtId="173" fontId="31" fillId="0" borderId="14" xfId="2" applyFont="1" applyFill="1" applyBorder="1" applyAlignment="1" applyProtection="1">
      <alignment horizontal="right"/>
    </xf>
    <xf numFmtId="0" fontId="25" fillId="0" borderId="0" xfId="0" applyFont="1"/>
    <xf numFmtId="1" fontId="21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174" fontId="21" fillId="0" borderId="15" xfId="2" applyNumberFormat="1" applyFont="1" applyFill="1" applyBorder="1" applyAlignment="1" applyProtection="1">
      <alignment horizontal="right"/>
    </xf>
    <xf numFmtId="173" fontId="21" fillId="0" borderId="15" xfId="2" applyNumberFormat="1" applyFont="1" applyFill="1" applyBorder="1" applyAlignment="1" applyProtection="1">
      <alignment horizontal="right"/>
    </xf>
    <xf numFmtId="0" fontId="21" fillId="0" borderId="15" xfId="0" applyFont="1" applyBorder="1"/>
    <xf numFmtId="0" fontId="21" fillId="0" borderId="16" xfId="0" applyFont="1" applyBorder="1"/>
    <xf numFmtId="0" fontId="32" fillId="0" borderId="0" xfId="0" applyFont="1" applyBorder="1"/>
    <xf numFmtId="1" fontId="13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/>
    <xf numFmtId="176" fontId="33" fillId="0" borderId="8" xfId="2" applyNumberFormat="1" applyFont="1" applyFill="1" applyBorder="1" applyAlignment="1" applyProtection="1"/>
    <xf numFmtId="174" fontId="33" fillId="0" borderId="8" xfId="2" applyNumberFormat="1" applyFont="1" applyFill="1" applyBorder="1" applyAlignment="1" applyProtection="1"/>
    <xf numFmtId="0" fontId="33" fillId="0" borderId="0" xfId="0" applyFont="1" applyBorder="1"/>
    <xf numFmtId="174" fontId="33" fillId="0" borderId="0" xfId="2" applyNumberFormat="1" applyFont="1" applyFill="1" applyBorder="1" applyAlignment="1" applyProtection="1"/>
    <xf numFmtId="174" fontId="33" fillId="0" borderId="9" xfId="2" applyNumberFormat="1" applyFont="1" applyFill="1" applyBorder="1" applyAlignment="1" applyProtection="1"/>
    <xf numFmtId="1" fontId="24" fillId="0" borderId="8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 wrapText="1"/>
    </xf>
    <xf numFmtId="1" fontId="24" fillId="0" borderId="8" xfId="0" applyNumberFormat="1" applyFont="1" applyBorder="1" applyAlignment="1">
      <alignment horizontal="center" wrapText="1"/>
    </xf>
    <xf numFmtId="174" fontId="13" fillId="0" borderId="0" xfId="2" applyNumberFormat="1" applyFont="1" applyFill="1" applyBorder="1" applyAlignment="1" applyProtection="1"/>
    <xf numFmtId="0" fontId="13" fillId="0" borderId="17" xfId="0" applyFont="1" applyBorder="1"/>
    <xf numFmtId="0" fontId="34" fillId="0" borderId="18" xfId="0" applyFont="1" applyBorder="1"/>
    <xf numFmtId="176" fontId="19" fillId="0" borderId="18" xfId="2" applyNumberFormat="1" applyFont="1" applyFill="1" applyBorder="1" applyAlignment="1" applyProtection="1"/>
    <xf numFmtId="174" fontId="14" fillId="0" borderId="18" xfId="2" applyNumberFormat="1" applyFont="1" applyFill="1" applyBorder="1" applyAlignment="1" applyProtection="1"/>
    <xf numFmtId="174" fontId="33" fillId="0" borderId="18" xfId="2" applyNumberFormat="1" applyFont="1" applyFill="1" applyBorder="1" applyAlignment="1" applyProtection="1"/>
    <xf numFmtId="174" fontId="19" fillId="0" borderId="18" xfId="2" applyNumberFormat="1" applyFont="1" applyFill="1" applyBorder="1" applyAlignment="1" applyProtection="1"/>
    <xf numFmtId="1" fontId="19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33" fillId="0" borderId="8" xfId="0" applyFont="1" applyBorder="1" applyAlignment="1">
      <alignment horizontal="left"/>
    </xf>
    <xf numFmtId="177" fontId="18" fillId="0" borderId="5" xfId="0" applyNumberFormat="1" applyFont="1" applyBorder="1" applyAlignment="1">
      <alignment horizontal="center"/>
    </xf>
    <xf numFmtId="177" fontId="18" fillId="0" borderId="8" xfId="0" applyNumberFormat="1" applyFont="1" applyBorder="1" applyAlignment="1">
      <alignment horizontal="center"/>
    </xf>
    <xf numFmtId="177" fontId="13" fillId="0" borderId="11" xfId="0" applyNumberFormat="1" applyFont="1" applyBorder="1" applyAlignment="1">
      <alignment horizontal="center"/>
    </xf>
    <xf numFmtId="177" fontId="22" fillId="0" borderId="1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vertical="center" wrapText="1"/>
    </xf>
    <xf numFmtId="2" fontId="8" fillId="0" borderId="2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1" applyFont="1" applyFill="1" applyBorder="1" applyAlignment="1" applyProtection="1">
      <alignment horizontal="center"/>
    </xf>
    <xf numFmtId="0" fontId="7" fillId="0" borderId="28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7"/>
  <sheetViews>
    <sheetView workbookViewId="0">
      <selection activeCell="A3" sqref="A3:C3"/>
    </sheetView>
  </sheetViews>
  <sheetFormatPr defaultColWidth="8.85546875" defaultRowHeight="18.75" x14ac:dyDescent="0.3"/>
  <cols>
    <col min="1" max="1" width="5.85546875" style="1" customWidth="1"/>
    <col min="2" max="2" width="56.140625" style="1" customWidth="1"/>
    <col min="3" max="3" width="49.85546875" style="1" customWidth="1"/>
    <col min="4" max="16384" width="8.85546875" style="1"/>
  </cols>
  <sheetData>
    <row r="1" spans="1:4" ht="30" customHeight="1" x14ac:dyDescent="0.4">
      <c r="A1" s="161" t="s">
        <v>0</v>
      </c>
      <c r="B1" s="161"/>
      <c r="C1" s="161"/>
    </row>
    <row r="2" spans="1:4" ht="30" customHeight="1" x14ac:dyDescent="0.4">
      <c r="A2" s="162" t="s">
        <v>136</v>
      </c>
      <c r="B2" s="162"/>
      <c r="C2" s="162"/>
    </row>
    <row r="3" spans="1:4" ht="30" customHeight="1" x14ac:dyDescent="0.4">
      <c r="A3" s="163" t="s">
        <v>111</v>
      </c>
      <c r="B3" s="163"/>
      <c r="C3" s="163"/>
    </row>
    <row r="4" spans="1:4" x14ac:dyDescent="0.3">
      <c r="A4" s="2"/>
      <c r="B4" s="2"/>
      <c r="C4" s="2"/>
    </row>
    <row r="5" spans="1:4" ht="41.25" customHeight="1" x14ac:dyDescent="0.3">
      <c r="A5" s="3" t="s">
        <v>1</v>
      </c>
      <c r="B5" s="4" t="s">
        <v>2</v>
      </c>
      <c r="C5" s="5" t="s">
        <v>3</v>
      </c>
    </row>
    <row r="6" spans="1:4" ht="27" customHeight="1" x14ac:dyDescent="0.3">
      <c r="A6" s="158">
        <v>1</v>
      </c>
      <c r="B6" s="164" t="s">
        <v>4</v>
      </c>
      <c r="C6" s="165" t="s">
        <v>115</v>
      </c>
    </row>
    <row r="7" spans="1:4" ht="91.5" customHeight="1" x14ac:dyDescent="0.3">
      <c r="A7" s="158"/>
      <c r="B7" s="164"/>
      <c r="C7" s="165"/>
    </row>
    <row r="8" spans="1:4" ht="10.5" customHeight="1" x14ac:dyDescent="0.3">
      <c r="A8" s="6"/>
      <c r="B8" s="7"/>
      <c r="C8" s="8"/>
      <c r="D8" s="9"/>
    </row>
    <row r="9" spans="1:4" ht="22.5" customHeight="1" x14ac:dyDescent="0.3">
      <c r="A9" s="6"/>
      <c r="B9" s="10" t="s">
        <v>5</v>
      </c>
      <c r="C9" s="11"/>
      <c r="D9" s="9"/>
    </row>
    <row r="10" spans="1:4" ht="4.9000000000000004" customHeight="1" x14ac:dyDescent="0.3">
      <c r="A10" s="6"/>
      <c r="B10" s="12"/>
      <c r="C10" s="13"/>
      <c r="D10" s="9"/>
    </row>
    <row r="11" spans="1:4" ht="27" customHeight="1" x14ac:dyDescent="0.3">
      <c r="A11" s="158">
        <v>2</v>
      </c>
      <c r="B11" s="159" t="s">
        <v>6</v>
      </c>
      <c r="C11" s="160" t="s">
        <v>126</v>
      </c>
      <c r="D11" s="9"/>
    </row>
    <row r="12" spans="1:4" ht="51" customHeight="1" x14ac:dyDescent="0.3">
      <c r="A12" s="158"/>
      <c r="B12" s="159"/>
      <c r="C12" s="160"/>
    </row>
    <row r="13" spans="1:4" ht="78" customHeight="1" x14ac:dyDescent="0.3">
      <c r="A13" s="3">
        <v>3</v>
      </c>
      <c r="B13" s="14" t="s">
        <v>7</v>
      </c>
      <c r="C13" s="15" t="s">
        <v>127</v>
      </c>
    </row>
    <row r="14" spans="1:4" ht="79.5" customHeight="1" x14ac:dyDescent="0.3">
      <c r="A14" s="3">
        <v>4</v>
      </c>
      <c r="B14" s="16" t="s">
        <v>8</v>
      </c>
      <c r="C14" s="15" t="s">
        <v>128</v>
      </c>
    </row>
    <row r="15" spans="1:4" ht="71.25" customHeight="1" x14ac:dyDescent="0.35">
      <c r="A15" s="3">
        <v>5</v>
      </c>
      <c r="B15" s="16" t="s">
        <v>9</v>
      </c>
      <c r="C15" s="17" t="s">
        <v>129</v>
      </c>
    </row>
    <row r="16" spans="1:4" ht="78.75" customHeight="1" x14ac:dyDescent="0.3">
      <c r="A16" s="3">
        <v>6</v>
      </c>
      <c r="B16" s="18" t="s">
        <v>10</v>
      </c>
      <c r="C16" s="19" t="s">
        <v>130</v>
      </c>
    </row>
    <row r="17" spans="1:3" ht="57.75" customHeight="1" x14ac:dyDescent="0.3">
      <c r="A17" s="3">
        <v>7</v>
      </c>
      <c r="B17" s="18" t="s">
        <v>11</v>
      </c>
      <c r="C17" s="15" t="s">
        <v>131</v>
      </c>
    </row>
  </sheetData>
  <sheetProtection selectLockedCells="1" selectUnlockedCells="1"/>
  <mergeCells count="9">
    <mergeCell ref="A11:A12"/>
    <mergeCell ref="B11:B12"/>
    <mergeCell ref="C11:C12"/>
    <mergeCell ref="A1:C1"/>
    <mergeCell ref="A2:C2"/>
    <mergeCell ref="A3:C3"/>
    <mergeCell ref="A6:A7"/>
    <mergeCell ref="B6:B7"/>
    <mergeCell ref="C6:C7"/>
  </mergeCells>
  <pageMargins left="0.70866141732283472" right="0.70866141732283472" top="0.74803149606299213" bottom="0.74803149606299213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20"/>
  <sheetViews>
    <sheetView view="pageLayout" topLeftCell="A7" zoomScaleNormal="100" workbookViewId="0">
      <selection activeCell="C13" sqref="C13:C14"/>
    </sheetView>
  </sheetViews>
  <sheetFormatPr defaultColWidth="8.85546875" defaultRowHeight="18.75" x14ac:dyDescent="0.3"/>
  <cols>
    <col min="1" max="1" width="5.85546875" style="1" customWidth="1"/>
    <col min="2" max="2" width="56.140625" style="1" customWidth="1"/>
    <col min="3" max="3" width="49.85546875" style="1" customWidth="1"/>
    <col min="4" max="16384" width="8.85546875" style="1"/>
  </cols>
  <sheetData>
    <row r="1" spans="1:4" ht="30" customHeight="1" x14ac:dyDescent="0.4">
      <c r="A1" s="161" t="s">
        <v>0</v>
      </c>
      <c r="B1" s="161"/>
      <c r="C1" s="161"/>
    </row>
    <row r="2" spans="1:4" ht="30" customHeight="1" x14ac:dyDescent="0.4">
      <c r="A2" s="162" t="s">
        <v>12</v>
      </c>
      <c r="B2" s="162"/>
      <c r="C2" s="162"/>
    </row>
    <row r="3" spans="1:4" ht="30" customHeight="1" x14ac:dyDescent="0.4">
      <c r="A3" s="163" t="s">
        <v>137</v>
      </c>
      <c r="B3" s="163"/>
      <c r="C3" s="163"/>
    </row>
    <row r="4" spans="1:4" x14ac:dyDescent="0.3">
      <c r="A4" s="2"/>
      <c r="B4" s="2"/>
      <c r="C4" s="2"/>
    </row>
    <row r="5" spans="1:4" ht="41.25" customHeight="1" thickBot="1" x14ac:dyDescent="0.35">
      <c r="A5" s="3" t="s">
        <v>1</v>
      </c>
      <c r="B5" s="4" t="s">
        <v>2</v>
      </c>
      <c r="C5" s="5" t="s">
        <v>3</v>
      </c>
    </row>
    <row r="6" spans="1:4" ht="74.25" customHeight="1" thickBot="1" x14ac:dyDescent="0.35">
      <c r="A6" s="153">
        <v>1</v>
      </c>
      <c r="B6" s="148" t="s">
        <v>114</v>
      </c>
      <c r="C6" s="147" t="s">
        <v>113</v>
      </c>
    </row>
    <row r="7" spans="1:4" ht="74.25" customHeight="1" thickBot="1" x14ac:dyDescent="0.35">
      <c r="A7" s="154">
        <v>2</v>
      </c>
      <c r="B7" s="149" t="s">
        <v>132</v>
      </c>
      <c r="C7" s="147" t="s">
        <v>133</v>
      </c>
    </row>
    <row r="8" spans="1:4" ht="74.25" customHeight="1" thickBot="1" x14ac:dyDescent="0.35">
      <c r="A8" s="155">
        <v>3</v>
      </c>
      <c r="B8" s="18" t="s">
        <v>134</v>
      </c>
      <c r="C8" s="157" t="s">
        <v>135</v>
      </c>
    </row>
    <row r="9" spans="1:4" ht="44.25" customHeight="1" thickBot="1" x14ac:dyDescent="0.35">
      <c r="A9" s="151">
        <v>4</v>
      </c>
      <c r="B9" s="152" t="s">
        <v>125</v>
      </c>
      <c r="C9" s="156" t="s">
        <v>135</v>
      </c>
    </row>
    <row r="10" spans="1:4" ht="10.5" customHeight="1" x14ac:dyDescent="0.3">
      <c r="A10" s="6"/>
      <c r="B10" s="150"/>
      <c r="C10" s="11"/>
      <c r="D10" s="9"/>
    </row>
    <row r="11" spans="1:4" ht="22.5" customHeight="1" x14ac:dyDescent="0.3">
      <c r="A11" s="6"/>
      <c r="B11" s="10" t="s">
        <v>5</v>
      </c>
      <c r="C11" s="11"/>
      <c r="D11" s="9"/>
    </row>
    <row r="12" spans="1:4" ht="4.9000000000000004" customHeight="1" x14ac:dyDescent="0.3">
      <c r="A12" s="6"/>
      <c r="B12" s="12"/>
      <c r="C12" s="13"/>
      <c r="D12" s="9"/>
    </row>
    <row r="13" spans="1:4" ht="27" customHeight="1" x14ac:dyDescent="0.3">
      <c r="A13" s="158">
        <v>1</v>
      </c>
      <c r="B13" s="159" t="s">
        <v>6</v>
      </c>
      <c r="C13" s="160" t="s">
        <v>13</v>
      </c>
      <c r="D13" s="9"/>
    </row>
    <row r="14" spans="1:4" ht="44.25" customHeight="1" x14ac:dyDescent="0.3">
      <c r="A14" s="158"/>
      <c r="B14" s="159"/>
      <c r="C14" s="160"/>
    </row>
    <row r="15" spans="1:4" ht="71.25" customHeight="1" x14ac:dyDescent="0.3">
      <c r="A15" s="3">
        <v>2</v>
      </c>
      <c r="B15" s="14" t="s">
        <v>7</v>
      </c>
      <c r="C15" s="15" t="s">
        <v>14</v>
      </c>
    </row>
    <row r="16" spans="1:4" ht="71.25" customHeight="1" x14ac:dyDescent="0.3">
      <c r="A16" s="3">
        <v>3</v>
      </c>
      <c r="B16" s="16" t="s">
        <v>8</v>
      </c>
      <c r="C16" s="15" t="s">
        <v>15</v>
      </c>
    </row>
    <row r="17" spans="1:3" ht="71.25" customHeight="1" x14ac:dyDescent="0.35">
      <c r="A17" s="3">
        <v>4</v>
      </c>
      <c r="B17" s="16" t="s">
        <v>9</v>
      </c>
      <c r="C17" s="17" t="s">
        <v>16</v>
      </c>
    </row>
    <row r="18" spans="1:3" ht="47.25" customHeight="1" x14ac:dyDescent="0.3">
      <c r="A18" s="3">
        <v>5</v>
      </c>
      <c r="B18" s="18" t="s">
        <v>10</v>
      </c>
      <c r="C18" s="20" t="s">
        <v>112</v>
      </c>
    </row>
    <row r="19" spans="1:3" ht="50.25" customHeight="1" x14ac:dyDescent="0.3">
      <c r="A19" s="3">
        <v>6</v>
      </c>
      <c r="B19" s="18" t="s">
        <v>17</v>
      </c>
      <c r="C19" s="21" t="s">
        <v>18</v>
      </c>
    </row>
    <row r="20" spans="1:3" ht="57.75" customHeight="1" x14ac:dyDescent="0.3">
      <c r="A20" s="3">
        <v>7</v>
      </c>
      <c r="B20" s="18" t="s">
        <v>19</v>
      </c>
      <c r="C20" s="15" t="s">
        <v>20</v>
      </c>
    </row>
  </sheetData>
  <sheetProtection selectLockedCells="1" selectUnlockedCells="1"/>
  <mergeCells count="6">
    <mergeCell ref="A13:A14"/>
    <mergeCell ref="B13:B14"/>
    <mergeCell ref="C13:C14"/>
    <mergeCell ref="A1:C1"/>
    <mergeCell ref="A2:C2"/>
    <mergeCell ref="A3:C3"/>
  </mergeCells>
  <pageMargins left="0.75" right="0.75" top="1" bottom="1" header="0.51180555555555551" footer="0.5"/>
  <pageSetup paperSize="9" scale="78" firstPageNumber="0" orientation="portrait" horizontalDpi="300" verticalDpi="300" r:id="rId1"/>
  <headerFooter alignWithMargins="0"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86"/>
  <sheetViews>
    <sheetView tabSelected="1" view="pageLayout" zoomScaleNormal="100" workbookViewId="0">
      <selection activeCell="G23" sqref="G23"/>
    </sheetView>
  </sheetViews>
  <sheetFormatPr defaultRowHeight="9.75" customHeight="1" x14ac:dyDescent="0.2"/>
  <cols>
    <col min="1" max="1" width="4.5703125" style="22" customWidth="1"/>
    <col min="2" max="2" width="31.5703125" style="22" customWidth="1"/>
    <col min="3" max="3" width="10.140625" style="23" customWidth="1"/>
    <col min="4" max="4" width="14.7109375" style="23" customWidth="1"/>
    <col min="5" max="5" width="14.5703125" style="24" customWidth="1"/>
    <col min="6" max="6" width="14.5703125" style="25" customWidth="1"/>
    <col min="7" max="7" width="14.5703125" style="26" customWidth="1"/>
    <col min="8" max="9" width="14.5703125" style="22" customWidth="1"/>
    <col min="10" max="16384" width="9.140625" style="22"/>
  </cols>
  <sheetData>
    <row r="1" spans="1:9" s="27" customFormat="1" ht="16.899999999999999" customHeight="1" x14ac:dyDescent="0.3">
      <c r="A1" s="167" t="s">
        <v>117</v>
      </c>
      <c r="B1" s="167"/>
      <c r="C1" s="167"/>
      <c r="D1" s="167"/>
      <c r="E1" s="167"/>
      <c r="F1" s="167"/>
      <c r="G1" s="167"/>
      <c r="H1" s="167"/>
      <c r="I1" s="167"/>
    </row>
    <row r="2" spans="1:9" ht="18.75" customHeight="1" x14ac:dyDescent="0.2">
      <c r="A2" s="166" t="s">
        <v>116</v>
      </c>
      <c r="B2" s="166"/>
      <c r="C2" s="166"/>
      <c r="D2" s="166"/>
      <c r="E2" s="166"/>
      <c r="F2" s="166"/>
      <c r="G2" s="166"/>
      <c r="H2" s="166"/>
      <c r="I2" s="166"/>
    </row>
    <row r="3" spans="1:9" ht="4.9000000000000004" customHeight="1" x14ac:dyDescent="0.25">
      <c r="A3" s="28"/>
      <c r="B3" s="29"/>
      <c r="C3" s="30"/>
      <c r="D3" s="30"/>
      <c r="E3" s="31"/>
      <c r="F3" s="32"/>
      <c r="G3" s="33"/>
    </row>
    <row r="4" spans="1:9" ht="12.75" customHeight="1" x14ac:dyDescent="0.2">
      <c r="A4" s="34" t="s">
        <v>21</v>
      </c>
      <c r="B4" s="35" t="s">
        <v>22</v>
      </c>
      <c r="C4" s="36" t="s">
        <v>23</v>
      </c>
      <c r="D4" s="37" t="s">
        <v>24</v>
      </c>
    </row>
    <row r="5" spans="1:9" ht="12.75" customHeight="1" x14ac:dyDescent="0.2">
      <c r="A5" s="38" t="s">
        <v>25</v>
      </c>
      <c r="B5" s="39" t="s">
        <v>26</v>
      </c>
      <c r="C5" s="143">
        <v>8656.2999999999993</v>
      </c>
      <c r="D5" s="40">
        <v>131</v>
      </c>
    </row>
    <row r="6" spans="1:9" ht="12.75" customHeight="1" x14ac:dyDescent="0.2">
      <c r="A6" s="41" t="s">
        <v>27</v>
      </c>
      <c r="B6" s="42" t="s">
        <v>28</v>
      </c>
      <c r="C6" s="144">
        <v>1770</v>
      </c>
      <c r="D6" s="40">
        <v>134</v>
      </c>
    </row>
    <row r="7" spans="1:9" ht="12.75" customHeight="1" x14ac:dyDescent="0.2">
      <c r="A7" s="41" t="s">
        <v>29</v>
      </c>
      <c r="B7" s="42" t="s">
        <v>30</v>
      </c>
      <c r="C7" s="144">
        <v>7580.4</v>
      </c>
      <c r="D7" s="43"/>
    </row>
    <row r="8" spans="1:9" ht="12.75" customHeight="1" x14ac:dyDescent="0.2">
      <c r="A8" s="44" t="s">
        <v>31</v>
      </c>
      <c r="B8" s="45" t="s">
        <v>32</v>
      </c>
      <c r="C8" s="145"/>
      <c r="D8" s="43"/>
    </row>
    <row r="9" spans="1:9" ht="12.75" customHeight="1" x14ac:dyDescent="0.2">
      <c r="A9" s="46"/>
      <c r="B9" s="45" t="s">
        <v>33</v>
      </c>
      <c r="C9" s="146">
        <f>SUM(C5:C8)</f>
        <v>18006.699999999997</v>
      </c>
      <c r="D9" s="47"/>
    </row>
    <row r="10" spans="1:9" s="55" customFormat="1" ht="66" customHeight="1" x14ac:dyDescent="0.2">
      <c r="A10" s="48" t="s">
        <v>21</v>
      </c>
      <c r="B10" s="49" t="s">
        <v>34</v>
      </c>
      <c r="C10" s="50" t="s">
        <v>35</v>
      </c>
      <c r="D10" s="51" t="s">
        <v>36</v>
      </c>
      <c r="E10" s="52" t="s">
        <v>37</v>
      </c>
      <c r="F10" s="53" t="s">
        <v>38</v>
      </c>
      <c r="G10" s="54" t="s">
        <v>39</v>
      </c>
      <c r="H10" s="53" t="s">
        <v>40</v>
      </c>
      <c r="I10" s="54" t="s">
        <v>41</v>
      </c>
    </row>
    <row r="11" spans="1:9" s="63" customFormat="1" ht="16.899999999999999" customHeight="1" x14ac:dyDescent="0.35">
      <c r="A11" s="56" t="s">
        <v>42</v>
      </c>
      <c r="B11" s="57" t="s">
        <v>43</v>
      </c>
      <c r="C11" s="58"/>
      <c r="D11" s="59"/>
      <c r="E11" s="60">
        <f>E13+E19+E23+E28+E41+E43</f>
        <v>5307368.9680000003</v>
      </c>
      <c r="F11" s="60">
        <f>F13+F19+F23+F28+F41+F43</f>
        <v>257361.39366666664</v>
      </c>
      <c r="G11" s="61">
        <f>G13+G19+G23+G28+G41+G43</f>
        <v>29.731108402743288</v>
      </c>
      <c r="H11" s="60">
        <f>H13+H19+H23+H28+H41+H43</f>
        <v>184919.35366666666</v>
      </c>
      <c r="I11" s="62">
        <f>I13+I19+I23+I28+I41+I43</f>
        <v>1379.9951766169158</v>
      </c>
    </row>
    <row r="12" spans="1:9" s="55" customFormat="1" ht="9.75" customHeight="1" x14ac:dyDescent="0.2">
      <c r="A12" s="64"/>
      <c r="B12" s="65"/>
      <c r="C12" s="66"/>
      <c r="D12" s="67"/>
      <c r="E12" s="68"/>
      <c r="F12" s="68"/>
      <c r="G12" s="69"/>
      <c r="H12" s="70"/>
      <c r="I12" s="71"/>
    </row>
    <row r="13" spans="1:9" s="55" customFormat="1" ht="15.75" customHeight="1" x14ac:dyDescent="0.25">
      <c r="A13" s="72" t="s">
        <v>25</v>
      </c>
      <c r="B13" s="57" t="s">
        <v>44</v>
      </c>
      <c r="C13" s="73"/>
      <c r="D13" s="59"/>
      <c r="E13" s="74">
        <f>SUM(E15:E17)</f>
        <v>56400</v>
      </c>
      <c r="F13" s="74">
        <f>SUM(F15:F17)</f>
        <v>2500</v>
      </c>
      <c r="G13" s="75">
        <f>SUM(G15:G17)</f>
        <v>0.28880699606067262</v>
      </c>
      <c r="H13" s="74">
        <f>SUM(H15:H17)</f>
        <v>2200</v>
      </c>
      <c r="I13" s="76">
        <f>SUM(I15:I17)</f>
        <v>16.417910447761194</v>
      </c>
    </row>
    <row r="14" spans="1:9" s="55" customFormat="1" ht="7.9" customHeight="1" x14ac:dyDescent="0.25">
      <c r="A14" s="72"/>
      <c r="B14" s="57"/>
      <c r="C14" s="73"/>
      <c r="D14" s="67"/>
      <c r="E14" s="74"/>
      <c r="F14" s="74"/>
      <c r="G14" s="77"/>
      <c r="H14" s="70"/>
      <c r="I14" s="71"/>
    </row>
    <row r="15" spans="1:9" s="55" customFormat="1" ht="11.85" customHeight="1" x14ac:dyDescent="0.2">
      <c r="A15" s="78" t="s">
        <v>45</v>
      </c>
      <c r="B15" s="59" t="s">
        <v>46</v>
      </c>
      <c r="C15" s="70"/>
      <c r="D15" s="79"/>
      <c r="E15" s="80">
        <f>(F15+H15)*12</f>
        <v>36000</v>
      </c>
      <c r="F15" s="80">
        <v>1500</v>
      </c>
      <c r="G15" s="81">
        <f>F15/C5</f>
        <v>0.17328419763640357</v>
      </c>
      <c r="H15" s="82">
        <v>1500</v>
      </c>
      <c r="I15" s="83">
        <f>H15/D6</f>
        <v>11.194029850746269</v>
      </c>
    </row>
    <row r="16" spans="1:9" s="55" customFormat="1" ht="11.85" customHeight="1" x14ac:dyDescent="0.2">
      <c r="A16" s="78" t="s">
        <v>47</v>
      </c>
      <c r="B16" s="59" t="s">
        <v>48</v>
      </c>
      <c r="C16" s="84"/>
      <c r="D16" s="79"/>
      <c r="E16" s="80">
        <f>(F16+H16)*12</f>
        <v>12000</v>
      </c>
      <c r="F16" s="80">
        <v>500</v>
      </c>
      <c r="G16" s="81">
        <f>F16/C5</f>
        <v>5.7761399212134516E-2</v>
      </c>
      <c r="H16" s="82">
        <v>500</v>
      </c>
      <c r="I16" s="83">
        <f>H16/D6</f>
        <v>3.7313432835820897</v>
      </c>
    </row>
    <row r="17" spans="1:25" ht="11.85" customHeight="1" x14ac:dyDescent="0.2">
      <c r="A17" s="78" t="s">
        <v>49</v>
      </c>
      <c r="B17" s="59" t="s">
        <v>50</v>
      </c>
      <c r="C17" s="84"/>
      <c r="D17" s="79"/>
      <c r="E17" s="80">
        <f>(F17+H17)*12</f>
        <v>8400</v>
      </c>
      <c r="F17" s="80">
        <v>500</v>
      </c>
      <c r="G17" s="81">
        <f>F17/C5</f>
        <v>5.7761399212134516E-2</v>
      </c>
      <c r="H17" s="82">
        <v>200</v>
      </c>
      <c r="I17" s="83">
        <f>H17/D6</f>
        <v>1.4925373134328359</v>
      </c>
    </row>
    <row r="18" spans="1:25" ht="6" customHeight="1" x14ac:dyDescent="0.2">
      <c r="A18" s="78"/>
      <c r="B18" s="59"/>
      <c r="C18" s="84"/>
      <c r="D18" s="84"/>
      <c r="E18" s="80"/>
      <c r="F18" s="80"/>
      <c r="G18" s="81"/>
      <c r="H18" s="85"/>
      <c r="I18" s="86"/>
    </row>
    <row r="19" spans="1:25" s="90" customFormat="1" ht="17.25" customHeight="1" x14ac:dyDescent="0.25">
      <c r="A19" s="72" t="s">
        <v>27</v>
      </c>
      <c r="B19" s="87" t="s">
        <v>51</v>
      </c>
      <c r="C19" s="88"/>
      <c r="D19" s="89"/>
      <c r="E19" s="74">
        <f>SUM(E20:E21)</f>
        <v>469200</v>
      </c>
      <c r="F19" s="74">
        <f>SUM(F20:F21)</f>
        <v>15000</v>
      </c>
      <c r="G19" s="75">
        <f>SUM(G20:G21)</f>
        <v>1.7328419763640357</v>
      </c>
      <c r="H19" s="74">
        <f>SUM(H20:H21)</f>
        <v>24100</v>
      </c>
      <c r="I19" s="76">
        <f>SUM(I20:I21)</f>
        <v>179.85074626865674</v>
      </c>
    </row>
    <row r="20" spans="1:25" s="90" customFormat="1" ht="12.6" customHeight="1" x14ac:dyDescent="0.2">
      <c r="A20" s="78" t="s">
        <v>52</v>
      </c>
      <c r="B20" s="59" t="s">
        <v>53</v>
      </c>
      <c r="C20" s="84" t="s">
        <v>54</v>
      </c>
      <c r="D20" s="84"/>
      <c r="E20" s="80">
        <f>(F20+H20)*12</f>
        <v>240000</v>
      </c>
      <c r="F20" s="80">
        <v>10000</v>
      </c>
      <c r="G20" s="81">
        <f>F20/C5</f>
        <v>1.1552279842426905</v>
      </c>
      <c r="H20" s="82">
        <v>10000</v>
      </c>
      <c r="I20" s="91">
        <f>H20/D6</f>
        <v>74.626865671641795</v>
      </c>
    </row>
    <row r="21" spans="1:25" ht="12" customHeight="1" x14ac:dyDescent="0.2">
      <c r="A21" s="78" t="s">
        <v>55</v>
      </c>
      <c r="B21" s="59" t="s">
        <v>108</v>
      </c>
      <c r="C21" s="84" t="s">
        <v>54</v>
      </c>
      <c r="D21" s="138" t="s">
        <v>124</v>
      </c>
      <c r="E21" s="80">
        <f>(F21+H21)*12</f>
        <v>229200</v>
      </c>
      <c r="F21" s="80">
        <v>5000</v>
      </c>
      <c r="G21" s="81">
        <f>F21/C5</f>
        <v>0.57761399212134523</v>
      </c>
      <c r="H21" s="82">
        <v>14100</v>
      </c>
      <c r="I21" s="92">
        <f>H21/D6</f>
        <v>105.22388059701493</v>
      </c>
    </row>
    <row r="22" spans="1:25" ht="6" customHeight="1" x14ac:dyDescent="0.2">
      <c r="A22" s="78"/>
      <c r="B22" s="85"/>
      <c r="C22" s="93"/>
      <c r="D22" s="93"/>
      <c r="E22" s="80"/>
      <c r="F22" s="80"/>
      <c r="G22" s="81"/>
      <c r="H22" s="85"/>
      <c r="I22" s="86"/>
    </row>
    <row r="23" spans="1:25" s="90" customFormat="1" ht="16.5" customHeight="1" x14ac:dyDescent="0.25">
      <c r="A23" s="72" t="s">
        <v>29</v>
      </c>
      <c r="B23" s="57" t="s">
        <v>56</v>
      </c>
      <c r="C23" s="94"/>
      <c r="D23" s="95"/>
      <c r="E23" s="74">
        <f>SUM(E24:E27)</f>
        <v>156000</v>
      </c>
      <c r="F23" s="74">
        <f>SUM(F24:F26)</f>
        <v>10000</v>
      </c>
      <c r="G23" s="75">
        <f>SUM(G24:G26)</f>
        <v>1.1552279842426902</v>
      </c>
      <c r="H23" s="74">
        <f>SUM(H24:H26)</f>
        <v>3000</v>
      </c>
      <c r="I23" s="76">
        <f>SUM(I24:I26)</f>
        <v>22.388059701492537</v>
      </c>
    </row>
    <row r="24" spans="1:25" s="90" customFormat="1" ht="12.6" customHeight="1" x14ac:dyDescent="0.2">
      <c r="A24" s="78" t="s">
        <v>57</v>
      </c>
      <c r="B24" s="59" t="s">
        <v>58</v>
      </c>
      <c r="C24" s="84"/>
      <c r="D24" s="79"/>
      <c r="E24" s="80">
        <f>(F24+H24)*12</f>
        <v>72000</v>
      </c>
      <c r="F24" s="80">
        <v>4000</v>
      </c>
      <c r="G24" s="81">
        <f>F24/C5</f>
        <v>0.46209119369707613</v>
      </c>
      <c r="H24" s="96">
        <v>2000</v>
      </c>
      <c r="I24" s="91">
        <f>H24/D6</f>
        <v>14.925373134328359</v>
      </c>
    </row>
    <row r="25" spans="1:25" s="90" customFormat="1" ht="12.6" customHeight="1" x14ac:dyDescent="0.2">
      <c r="A25" s="78" t="s">
        <v>59</v>
      </c>
      <c r="B25" s="59" t="s">
        <v>60</v>
      </c>
      <c r="C25" s="84"/>
      <c r="D25" s="79"/>
      <c r="E25" s="80">
        <f>(F25+H25)*12</f>
        <v>54000</v>
      </c>
      <c r="F25" s="80">
        <v>4000</v>
      </c>
      <c r="G25" s="81">
        <f>F25/C5</f>
        <v>0.46209119369707613</v>
      </c>
      <c r="H25" s="96">
        <v>500</v>
      </c>
      <c r="I25" s="91">
        <f>H25/D6</f>
        <v>3.7313432835820897</v>
      </c>
    </row>
    <row r="26" spans="1:25" s="90" customFormat="1" ht="12.6" customHeight="1" x14ac:dyDescent="0.2">
      <c r="A26" s="78" t="s">
        <v>61</v>
      </c>
      <c r="B26" s="59" t="s">
        <v>121</v>
      </c>
      <c r="C26" s="84" t="s">
        <v>54</v>
      </c>
      <c r="D26" s="79" t="s">
        <v>62</v>
      </c>
      <c r="E26" s="80">
        <f>(F26+H26)*12</f>
        <v>30000</v>
      </c>
      <c r="F26" s="80">
        <v>2000</v>
      </c>
      <c r="G26" s="81">
        <f>F26/C5</f>
        <v>0.23104559684853807</v>
      </c>
      <c r="H26" s="96">
        <v>500</v>
      </c>
      <c r="I26" s="91">
        <f>H26/D6</f>
        <v>3.7313432835820897</v>
      </c>
    </row>
    <row r="27" spans="1:25" s="90" customFormat="1" ht="6" customHeight="1" x14ac:dyDescent="0.2">
      <c r="A27" s="78"/>
      <c r="B27" s="89"/>
      <c r="C27" s="93"/>
      <c r="D27" s="93"/>
      <c r="E27" s="80"/>
      <c r="F27" s="80"/>
      <c r="G27" s="81"/>
      <c r="H27" s="94"/>
      <c r="I27" s="97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5" s="90" customFormat="1" ht="18" customHeight="1" x14ac:dyDescent="0.25">
      <c r="A28" s="72" t="s">
        <v>31</v>
      </c>
      <c r="B28" s="57" t="s">
        <v>63</v>
      </c>
      <c r="C28" s="98"/>
      <c r="D28" s="59"/>
      <c r="E28" s="74">
        <f>SUM(E29:E40)</f>
        <v>3947252</v>
      </c>
      <c r="F28" s="74">
        <f>SUM(F29:F40)</f>
        <v>179398.83333333331</v>
      </c>
      <c r="G28" s="75">
        <f>SUM(G29:G40)</f>
        <v>20.724655260715707</v>
      </c>
      <c r="H28" s="74">
        <f>SUM(H29:H40)</f>
        <v>149538.83333333331</v>
      </c>
      <c r="I28" s="76">
        <f>SUM(I29:I40)</f>
        <v>1115.9614427860699</v>
      </c>
    </row>
    <row r="29" spans="1:25" s="90" customFormat="1" ht="15.6" customHeight="1" x14ac:dyDescent="0.2">
      <c r="A29" s="78" t="s">
        <v>64</v>
      </c>
      <c r="B29" s="99" t="s">
        <v>65</v>
      </c>
      <c r="C29" s="93" t="s">
        <v>66</v>
      </c>
      <c r="D29" s="79"/>
      <c r="E29" s="80">
        <f t="shared" ref="E29:E39" si="0">(F29+H29)*12</f>
        <v>3011972</v>
      </c>
      <c r="F29" s="80">
        <f>Персонал!H14*0.5</f>
        <v>125498.83333333333</v>
      </c>
      <c r="G29" s="81">
        <f>F29/C5</f>
        <v>14.497976425647602</v>
      </c>
      <c r="H29" s="96">
        <f>Персонал!H14*0.5</f>
        <v>125498.83333333333</v>
      </c>
      <c r="I29" s="91">
        <f>H29/D6</f>
        <v>936.55845771144277</v>
      </c>
    </row>
    <row r="30" spans="1:25" s="90" customFormat="1" ht="12.6" customHeight="1" x14ac:dyDescent="0.2">
      <c r="A30" s="78" t="s">
        <v>67</v>
      </c>
      <c r="B30" s="89" t="s">
        <v>68</v>
      </c>
      <c r="C30" s="93"/>
      <c r="D30" s="79"/>
      <c r="E30" s="80">
        <f t="shared" si="0"/>
        <v>30000</v>
      </c>
      <c r="F30" s="80">
        <v>1500</v>
      </c>
      <c r="G30" s="81">
        <f>F30/C5</f>
        <v>0.17328419763640357</v>
      </c>
      <c r="H30" s="96">
        <v>1000</v>
      </c>
      <c r="I30" s="91">
        <f>H30/D6</f>
        <v>7.4626865671641793</v>
      </c>
    </row>
    <row r="31" spans="1:25" s="90" customFormat="1" ht="12.6" customHeight="1" x14ac:dyDescent="0.2">
      <c r="A31" s="78" t="s">
        <v>69</v>
      </c>
      <c r="B31" s="89" t="s">
        <v>70</v>
      </c>
      <c r="C31" s="93"/>
      <c r="D31" s="79"/>
      <c r="E31" s="80">
        <f t="shared" si="0"/>
        <v>18000</v>
      </c>
      <c r="F31" s="80">
        <v>1000</v>
      </c>
      <c r="G31" s="81">
        <f>F31/C5</f>
        <v>0.11552279842426903</v>
      </c>
      <c r="H31" s="96">
        <v>500</v>
      </c>
      <c r="I31" s="91">
        <f>H31/D6</f>
        <v>3.7313432835820897</v>
      </c>
    </row>
    <row r="32" spans="1:25" s="55" customFormat="1" ht="12.6" customHeight="1" x14ac:dyDescent="0.2">
      <c r="A32" s="78" t="s">
        <v>71</v>
      </c>
      <c r="B32" s="89" t="s">
        <v>72</v>
      </c>
      <c r="C32" s="93"/>
      <c r="D32" s="79"/>
      <c r="E32" s="80">
        <f t="shared" si="0"/>
        <v>18000</v>
      </c>
      <c r="F32" s="80">
        <v>1000</v>
      </c>
      <c r="G32" s="81">
        <f>F32/C5</f>
        <v>0.11552279842426903</v>
      </c>
      <c r="H32" s="96">
        <v>500</v>
      </c>
      <c r="I32" s="91">
        <f>H32/D6</f>
        <v>3.7313432835820897</v>
      </c>
    </row>
    <row r="33" spans="1:14" s="55" customFormat="1" ht="12.6" customHeight="1" x14ac:dyDescent="0.2">
      <c r="A33" s="78" t="s">
        <v>73</v>
      </c>
      <c r="B33" s="89" t="s">
        <v>74</v>
      </c>
      <c r="C33" s="84" t="s">
        <v>54</v>
      </c>
      <c r="D33" s="79"/>
      <c r="E33" s="80">
        <f t="shared" si="0"/>
        <v>600000</v>
      </c>
      <c r="F33" s="80">
        <v>35000</v>
      </c>
      <c r="G33" s="81">
        <f>F33/C5</f>
        <v>4.0432979448494164</v>
      </c>
      <c r="H33" s="96">
        <v>15000</v>
      </c>
      <c r="I33" s="91">
        <f>H33/D6</f>
        <v>111.94029850746269</v>
      </c>
    </row>
    <row r="34" spans="1:14" s="90" customFormat="1" ht="12.6" customHeight="1" x14ac:dyDescent="0.2">
      <c r="A34" s="78" t="s">
        <v>75</v>
      </c>
      <c r="B34" s="89" t="s">
        <v>77</v>
      </c>
      <c r="C34" s="84" t="s">
        <v>54</v>
      </c>
      <c r="D34" s="79"/>
      <c r="E34" s="80">
        <f t="shared" si="0"/>
        <v>22800</v>
      </c>
      <c r="F34" s="80">
        <v>1400</v>
      </c>
      <c r="G34" s="81">
        <f>F34/C5</f>
        <v>0.16173191779397667</v>
      </c>
      <c r="H34" s="96">
        <v>500</v>
      </c>
      <c r="I34" s="91">
        <f>H34/D6</f>
        <v>3.7313432835820897</v>
      </c>
    </row>
    <row r="35" spans="1:14" s="90" customFormat="1" ht="12.6" customHeight="1" x14ac:dyDescent="0.2">
      <c r="A35" s="78" t="s">
        <v>76</v>
      </c>
      <c r="B35" s="59" t="s">
        <v>79</v>
      </c>
      <c r="C35" s="84"/>
      <c r="D35" s="79"/>
      <c r="E35" s="80">
        <f t="shared" si="0"/>
        <v>24000</v>
      </c>
      <c r="F35" s="80">
        <v>1000</v>
      </c>
      <c r="G35" s="81">
        <f>F35/C5</f>
        <v>0.11552279842426903</v>
      </c>
      <c r="H35" s="96">
        <v>1000</v>
      </c>
      <c r="I35" s="91">
        <f>H35/D6</f>
        <v>7.4626865671641793</v>
      </c>
    </row>
    <row r="36" spans="1:14" s="90" customFormat="1" ht="12.6" customHeight="1" x14ac:dyDescent="0.2">
      <c r="A36" s="78" t="s">
        <v>78</v>
      </c>
      <c r="B36" s="89" t="s">
        <v>81</v>
      </c>
      <c r="C36" s="84" t="s">
        <v>54</v>
      </c>
      <c r="D36" s="79"/>
      <c r="E36" s="80">
        <f t="shared" si="0"/>
        <v>54000</v>
      </c>
      <c r="F36" s="80">
        <v>3000</v>
      </c>
      <c r="G36" s="81">
        <f>F36/C5</f>
        <v>0.34656839527280714</v>
      </c>
      <c r="H36" s="96">
        <v>1500</v>
      </c>
      <c r="I36" s="91">
        <f>H36/D6</f>
        <v>11.194029850746269</v>
      </c>
    </row>
    <row r="37" spans="1:14" s="90" customFormat="1" ht="12.6" customHeight="1" x14ac:dyDescent="0.2">
      <c r="A37" s="78" t="s">
        <v>80</v>
      </c>
      <c r="B37" s="89" t="s">
        <v>83</v>
      </c>
      <c r="C37" s="93"/>
      <c r="D37" s="79"/>
      <c r="E37" s="80">
        <f t="shared" si="0"/>
        <v>66480</v>
      </c>
      <c r="F37" s="80">
        <v>4000</v>
      </c>
      <c r="G37" s="81">
        <f>F37/C5</f>
        <v>0.46209119369707613</v>
      </c>
      <c r="H37" s="96">
        <v>1540</v>
      </c>
      <c r="I37" s="91">
        <f>H37/D6</f>
        <v>11.492537313432836</v>
      </c>
    </row>
    <row r="38" spans="1:14" s="90" customFormat="1" ht="12.6" customHeight="1" x14ac:dyDescent="0.2">
      <c r="A38" s="78" t="s">
        <v>82</v>
      </c>
      <c r="B38" s="89" t="s">
        <v>109</v>
      </c>
      <c r="C38" s="93"/>
      <c r="D38" s="79"/>
      <c r="E38" s="80">
        <f t="shared" si="0"/>
        <v>78000</v>
      </c>
      <c r="F38" s="80">
        <v>5000</v>
      </c>
      <c r="G38" s="81">
        <f>F38/C5</f>
        <v>0.57761399212134523</v>
      </c>
      <c r="H38" s="100">
        <v>1500</v>
      </c>
      <c r="I38" s="91">
        <f>H38/D6</f>
        <v>11.194029850746269</v>
      </c>
    </row>
    <row r="39" spans="1:14" s="90" customFormat="1" ht="12.6" customHeight="1" x14ac:dyDescent="0.2">
      <c r="A39" s="78" t="s">
        <v>84</v>
      </c>
      <c r="B39" s="89" t="s">
        <v>85</v>
      </c>
      <c r="C39" s="93"/>
      <c r="D39" s="79"/>
      <c r="E39" s="80">
        <f t="shared" si="0"/>
        <v>24000</v>
      </c>
      <c r="F39" s="80">
        <v>1000</v>
      </c>
      <c r="G39" s="81">
        <f>F39/C5</f>
        <v>0.11552279842426903</v>
      </c>
      <c r="H39" s="96">
        <v>1000</v>
      </c>
      <c r="I39" s="91">
        <f>H39/D6</f>
        <v>7.4626865671641793</v>
      </c>
    </row>
    <row r="40" spans="1:14" s="90" customFormat="1" ht="6" customHeight="1" x14ac:dyDescent="0.2">
      <c r="A40" s="78"/>
      <c r="B40" s="89"/>
      <c r="C40" s="93"/>
      <c r="D40" s="84"/>
      <c r="E40" s="74"/>
      <c r="F40" s="74"/>
      <c r="G40" s="77"/>
      <c r="H40" s="94"/>
      <c r="I40" s="97"/>
    </row>
    <row r="41" spans="1:14" s="90" customFormat="1" ht="16.5" customHeight="1" x14ac:dyDescent="0.25">
      <c r="A41" s="72" t="s">
        <v>86</v>
      </c>
      <c r="B41" s="87" t="s">
        <v>123</v>
      </c>
      <c r="C41" s="84" t="s">
        <v>54</v>
      </c>
      <c r="D41" s="84" t="s">
        <v>122</v>
      </c>
      <c r="E41" s="74">
        <f>F41*12</f>
        <v>504000</v>
      </c>
      <c r="F41" s="74">
        <v>42000</v>
      </c>
      <c r="G41" s="75">
        <f>E41/12/C5</f>
        <v>4.8519575338192995</v>
      </c>
      <c r="H41" s="94">
        <v>0</v>
      </c>
      <c r="I41" s="97">
        <v>0</v>
      </c>
    </row>
    <row r="42" spans="1:14" s="90" customFormat="1" ht="6" customHeight="1" x14ac:dyDescent="0.25">
      <c r="A42" s="78"/>
      <c r="B42" s="89"/>
      <c r="C42" s="93"/>
      <c r="D42" s="89"/>
      <c r="E42" s="80"/>
      <c r="F42" s="80"/>
      <c r="G42" s="101"/>
      <c r="H42" s="94"/>
      <c r="I42" s="97"/>
    </row>
    <row r="43" spans="1:14" s="106" customFormat="1" ht="15.75" customHeight="1" x14ac:dyDescent="0.25">
      <c r="A43" s="72" t="s">
        <v>87</v>
      </c>
      <c r="B43" s="87" t="s">
        <v>88</v>
      </c>
      <c r="C43" s="102"/>
      <c r="D43" s="87"/>
      <c r="E43" s="60">
        <f>(F43+H43)*12</f>
        <v>174516.96800000005</v>
      </c>
      <c r="F43" s="60">
        <f>G43*C5</f>
        <v>8462.5603333333347</v>
      </c>
      <c r="G43" s="103">
        <f>(G13+G19+G23+G28+G41)*0.034</f>
        <v>0.9776186515408819</v>
      </c>
      <c r="H43" s="104">
        <f>I43*D6</f>
        <v>6080.5203333333357</v>
      </c>
      <c r="I43" s="105">
        <f>(I13+I19+I23+I28+I41)*0.034</f>
        <v>45.377017412935338</v>
      </c>
    </row>
    <row r="44" spans="1:14" s="90" customFormat="1" ht="6" customHeight="1" x14ac:dyDescent="0.2">
      <c r="A44" s="78"/>
      <c r="B44" s="89"/>
      <c r="C44" s="93"/>
      <c r="D44" s="93"/>
      <c r="E44" s="80"/>
      <c r="F44" s="80"/>
      <c r="G44" s="81"/>
      <c r="H44" s="94"/>
      <c r="I44" s="97"/>
    </row>
    <row r="45" spans="1:14" s="90" customFormat="1" ht="5.45" customHeight="1" x14ac:dyDescent="0.2">
      <c r="A45" s="107"/>
      <c r="B45" s="108"/>
      <c r="C45" s="109"/>
      <c r="D45" s="109"/>
      <c r="E45" s="110"/>
      <c r="F45" s="110"/>
      <c r="G45" s="111"/>
      <c r="H45" s="112"/>
      <c r="I45" s="113"/>
      <c r="J45" s="94"/>
      <c r="K45" s="94"/>
      <c r="L45" s="94"/>
      <c r="M45" s="94"/>
      <c r="N45" s="94"/>
    </row>
    <row r="48" spans="1:14" ht="13.5" customHeight="1" x14ac:dyDescent="0.2"/>
    <row r="49" ht="17.2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6.5" customHeight="1" x14ac:dyDescent="0.2"/>
    <row r="60" ht="12.6" customHeight="1" x14ac:dyDescent="0.2"/>
    <row r="61" ht="12.6" customHeight="1" x14ac:dyDescent="0.2"/>
    <row r="62" ht="11.45" customHeight="1" x14ac:dyDescent="0.2"/>
    <row r="63" ht="15" customHeight="1" x14ac:dyDescent="0.2"/>
    <row r="64" ht="15" customHeight="1" x14ac:dyDescent="0.2"/>
    <row r="66" ht="13.9" customHeight="1" x14ac:dyDescent="0.2"/>
    <row r="67" ht="15" customHeight="1" x14ac:dyDescent="0.2"/>
    <row r="68" ht="13.9" customHeight="1" x14ac:dyDescent="0.2"/>
    <row r="69" ht="12.6" customHeight="1" x14ac:dyDescent="0.2"/>
    <row r="70" ht="12.6" customHeight="1" x14ac:dyDescent="0.2"/>
    <row r="72" ht="13.9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6.149999999999999" customHeight="1" x14ac:dyDescent="0.2"/>
    <row r="83" ht="11.45" customHeight="1" x14ac:dyDescent="0.2"/>
    <row r="84" ht="11.45" customHeight="1" x14ac:dyDescent="0.2"/>
    <row r="85" ht="12.6" customHeight="1" x14ac:dyDescent="0.2"/>
    <row r="86" ht="13.15" customHeight="1" x14ac:dyDescent="0.2"/>
  </sheetData>
  <sheetProtection selectLockedCells="1" selectUnlockedCells="1"/>
  <mergeCells count="2">
    <mergeCell ref="A2:I2"/>
    <mergeCell ref="A1:I1"/>
  </mergeCells>
  <pageMargins left="0" right="0" top="0.98402777777777772" bottom="0.98402777777777772" header="0.51180555555555551" footer="0.51180555555555551"/>
  <pageSetup paperSize="9" scale="77" firstPageNumber="0" fitToHeight="2" orientation="portrait" horizontalDpi="300" verticalDpi="300" r:id="rId1"/>
  <headerFooter alignWithMargins="0">
    <oddHeader xml:space="preserve">&amp;RПодготовлено для собственников многоквартирного жилого дома г.Химки, ул. 8 Марта, д. 2А
</oddHeader>
    <oddFooter>&amp;C&amp;"Times New Roman,обычный"&amp;18ООО "Дианик-Эстейт"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6"/>
  <sheetViews>
    <sheetView view="pageLayout" topLeftCell="A79" zoomScaleNormal="100" workbookViewId="0">
      <selection activeCell="D7" sqref="D7"/>
    </sheetView>
  </sheetViews>
  <sheetFormatPr defaultRowHeight="6.75" customHeight="1" outlineLevelCol="1" x14ac:dyDescent="0.2"/>
  <cols>
    <col min="1" max="1" width="3.42578125" style="22" customWidth="1"/>
    <col min="2" max="2" width="33.5703125" style="22" customWidth="1"/>
    <col min="3" max="3" width="7.7109375" style="22" customWidth="1"/>
    <col min="4" max="4" width="11.140625" style="22" customWidth="1"/>
    <col min="5" max="5" width="11.140625" style="22" customWidth="1" outlineLevel="1"/>
    <col min="6" max="7" width="11.140625" style="22" customWidth="1"/>
    <col min="8" max="8" width="12.7109375" style="22" customWidth="1"/>
    <col min="9" max="9" width="14.42578125" style="22" customWidth="1"/>
    <col min="10" max="10" width="13.5703125" style="22" customWidth="1"/>
    <col min="11" max="11" width="9.140625" style="22"/>
    <col min="12" max="12" width="15.42578125" style="22" customWidth="1"/>
    <col min="13" max="14" width="9.140625" style="22"/>
    <col min="15" max="15" width="13.42578125" style="22" customWidth="1"/>
    <col min="16" max="16384" width="9.140625" style="22"/>
  </cols>
  <sheetData>
    <row r="1" spans="1:15" ht="15.75" customHeight="1" x14ac:dyDescent="0.25">
      <c r="A1" s="114" t="s">
        <v>89</v>
      </c>
      <c r="B1" s="115"/>
      <c r="H1" s="116"/>
      <c r="I1" s="116"/>
      <c r="J1" s="114"/>
      <c r="K1" s="115"/>
      <c r="L1" s="115"/>
      <c r="M1" s="85"/>
      <c r="N1" s="85"/>
      <c r="O1" s="116"/>
    </row>
    <row r="2" spans="1:15" ht="15.75" customHeight="1" thickBot="1" x14ac:dyDescent="0.3">
      <c r="A2" s="85"/>
      <c r="B2" s="117"/>
      <c r="C2" s="115"/>
      <c r="D2" s="115"/>
      <c r="E2" s="115"/>
      <c r="F2" s="115"/>
      <c r="G2" s="115"/>
      <c r="H2" s="116"/>
      <c r="I2" s="116"/>
      <c r="J2" s="85"/>
      <c r="K2" s="117"/>
      <c r="L2" s="115"/>
      <c r="M2" s="115"/>
      <c r="N2" s="115"/>
      <c r="O2" s="116"/>
    </row>
    <row r="3" spans="1:15" s="23" customFormat="1" ht="15.75" customHeight="1" thickBot="1" x14ac:dyDescent="0.3">
      <c r="A3" s="139" t="s">
        <v>90</v>
      </c>
      <c r="B3" s="140" t="s">
        <v>91</v>
      </c>
      <c r="C3" s="141" t="s">
        <v>92</v>
      </c>
      <c r="D3" s="141" t="s">
        <v>93</v>
      </c>
      <c r="E3" s="141" t="s">
        <v>94</v>
      </c>
      <c r="F3" s="141" t="s">
        <v>95</v>
      </c>
      <c r="G3" s="141" t="s">
        <v>96</v>
      </c>
      <c r="H3" s="141" t="s">
        <v>97</v>
      </c>
      <c r="I3" s="137" t="s">
        <v>98</v>
      </c>
      <c r="J3" s="118"/>
      <c r="K3" s="118"/>
      <c r="L3" s="118"/>
      <c r="M3" s="119"/>
      <c r="N3" s="119"/>
      <c r="O3" s="119"/>
    </row>
    <row r="4" spans="1:15" s="23" customFormat="1" ht="15.75" customHeight="1" x14ac:dyDescent="0.25">
      <c r="A4" s="120">
        <v>1</v>
      </c>
      <c r="B4" s="142" t="s">
        <v>110</v>
      </c>
      <c r="C4" s="122">
        <v>1</v>
      </c>
      <c r="D4" s="123">
        <v>10000</v>
      </c>
      <c r="E4" s="123"/>
      <c r="F4" s="123">
        <f>D4*C4*0.202</f>
        <v>2020.0000000000002</v>
      </c>
      <c r="G4" s="123">
        <f>D4*C4/40</f>
        <v>250</v>
      </c>
      <c r="H4" s="123">
        <f>D4+E4+F4+G4</f>
        <v>12270</v>
      </c>
      <c r="I4" s="127"/>
      <c r="J4" s="118"/>
      <c r="K4" s="118"/>
      <c r="L4" s="118"/>
      <c r="M4" s="119"/>
      <c r="N4" s="119"/>
      <c r="O4" s="119"/>
    </row>
    <row r="5" spans="1:15" ht="17.100000000000001" customHeight="1" x14ac:dyDescent="0.25">
      <c r="A5" s="120">
        <v>2</v>
      </c>
      <c r="B5" s="121" t="s">
        <v>118</v>
      </c>
      <c r="C5" s="122">
        <v>1</v>
      </c>
      <c r="D5" s="123">
        <v>40000</v>
      </c>
      <c r="E5" s="123"/>
      <c r="F5" s="123">
        <f t="shared" ref="F5:F13" si="0">D5*C5*0.202</f>
        <v>8080.0000000000009</v>
      </c>
      <c r="G5" s="123">
        <f t="shared" ref="G5:G13" si="1">D5*C5/40</f>
        <v>1000</v>
      </c>
      <c r="H5" s="123">
        <f>D5+E5+F5+G5</f>
        <v>49080</v>
      </c>
      <c r="I5" s="127"/>
      <c r="J5" s="124"/>
      <c r="K5" s="124"/>
      <c r="L5" s="85"/>
      <c r="M5" s="125"/>
      <c r="N5" s="125"/>
      <c r="O5" s="125"/>
    </row>
    <row r="6" spans="1:15" ht="15.75" customHeight="1" x14ac:dyDescent="0.25">
      <c r="A6" s="120">
        <v>3</v>
      </c>
      <c r="B6" s="121" t="s">
        <v>99</v>
      </c>
      <c r="C6" s="122">
        <v>1</v>
      </c>
      <c r="D6" s="126">
        <v>5000</v>
      </c>
      <c r="E6" s="123"/>
      <c r="F6" s="123">
        <f t="shared" si="0"/>
        <v>1010.0000000000001</v>
      </c>
      <c r="G6" s="123">
        <f t="shared" si="1"/>
        <v>125</v>
      </c>
      <c r="H6" s="123">
        <f>D6+E6+F6+G6</f>
        <v>6135</v>
      </c>
      <c r="I6" s="127" t="s">
        <v>100</v>
      </c>
      <c r="J6" s="124"/>
      <c r="K6" s="124"/>
      <c r="L6" s="85"/>
      <c r="M6" s="125"/>
      <c r="N6" s="125"/>
      <c r="O6" s="125"/>
    </row>
    <row r="7" spans="1:15" ht="17.100000000000001" customHeight="1" x14ac:dyDescent="0.25">
      <c r="A7" s="120">
        <v>4</v>
      </c>
      <c r="B7" s="121" t="s">
        <v>101</v>
      </c>
      <c r="C7" s="122">
        <v>1</v>
      </c>
      <c r="D7" s="126">
        <v>35000</v>
      </c>
      <c r="E7" s="123"/>
      <c r="F7" s="123">
        <f t="shared" si="0"/>
        <v>7070</v>
      </c>
      <c r="G7" s="123">
        <f t="shared" si="1"/>
        <v>875</v>
      </c>
      <c r="H7" s="123">
        <f>D7+E7+F7+G7</f>
        <v>42945</v>
      </c>
      <c r="I7" s="127"/>
      <c r="J7" s="124"/>
      <c r="K7" s="124"/>
      <c r="L7" s="85"/>
      <c r="M7" s="125"/>
      <c r="N7" s="125"/>
      <c r="O7" s="125"/>
    </row>
    <row r="8" spans="1:15" ht="17.100000000000001" customHeight="1" x14ac:dyDescent="0.25">
      <c r="A8" s="120">
        <v>5</v>
      </c>
      <c r="B8" s="121" t="s">
        <v>119</v>
      </c>
      <c r="C8" s="122">
        <v>4</v>
      </c>
      <c r="D8" s="126">
        <v>2000</v>
      </c>
      <c r="E8" s="123"/>
      <c r="F8" s="123">
        <f t="shared" si="0"/>
        <v>1616</v>
      </c>
      <c r="G8" s="123">
        <f t="shared" si="1"/>
        <v>200</v>
      </c>
      <c r="H8" s="123">
        <f>C8*D8+E8+F8+G8</f>
        <v>9816</v>
      </c>
      <c r="I8" s="127"/>
      <c r="J8" s="124"/>
      <c r="K8" s="124"/>
      <c r="L8" s="85"/>
      <c r="M8" s="125"/>
      <c r="N8" s="125"/>
      <c r="O8" s="125"/>
    </row>
    <row r="9" spans="1:15" ht="17.100000000000001" customHeight="1" x14ac:dyDescent="0.25">
      <c r="A9" s="120">
        <v>9</v>
      </c>
      <c r="B9" s="121" t="s">
        <v>102</v>
      </c>
      <c r="C9" s="122">
        <v>1</v>
      </c>
      <c r="D9" s="126">
        <v>40000</v>
      </c>
      <c r="E9" s="123"/>
      <c r="F9" s="123">
        <f t="shared" si="0"/>
        <v>8080.0000000000009</v>
      </c>
      <c r="G9" s="123">
        <f t="shared" si="1"/>
        <v>1000</v>
      </c>
      <c r="H9" s="123">
        <f>C9*D9+E9+F9+G9</f>
        <v>49080</v>
      </c>
      <c r="I9" s="127"/>
      <c r="J9" s="124"/>
      <c r="K9" s="124"/>
      <c r="L9" s="85"/>
      <c r="M9" s="125"/>
      <c r="N9" s="125"/>
      <c r="O9" s="125"/>
    </row>
    <row r="10" spans="1:15" ht="17.100000000000001" customHeight="1" x14ac:dyDescent="0.25">
      <c r="A10" s="120">
        <v>10</v>
      </c>
      <c r="B10" s="121" t="s">
        <v>103</v>
      </c>
      <c r="C10" s="122">
        <v>1</v>
      </c>
      <c r="D10" s="126">
        <v>11000</v>
      </c>
      <c r="E10" s="123"/>
      <c r="F10" s="123">
        <f t="shared" si="0"/>
        <v>2222</v>
      </c>
      <c r="G10" s="123">
        <f t="shared" si="1"/>
        <v>275</v>
      </c>
      <c r="H10" s="123">
        <f>C10*D10+E10+F10+G10</f>
        <v>13497</v>
      </c>
      <c r="I10" s="127"/>
      <c r="J10" s="124"/>
      <c r="K10" s="124"/>
      <c r="L10" s="85"/>
      <c r="M10" s="125"/>
      <c r="N10" s="125"/>
      <c r="O10" s="125"/>
    </row>
    <row r="11" spans="1:15" ht="17.25" customHeight="1" x14ac:dyDescent="0.25">
      <c r="A11" s="120">
        <v>11</v>
      </c>
      <c r="B11" s="121" t="s">
        <v>104</v>
      </c>
      <c r="C11" s="122">
        <v>1</v>
      </c>
      <c r="D11" s="126">
        <v>17500</v>
      </c>
      <c r="E11" s="123"/>
      <c r="F11" s="123">
        <f t="shared" si="0"/>
        <v>3535</v>
      </c>
      <c r="G11" s="123">
        <f t="shared" si="1"/>
        <v>437.5</v>
      </c>
      <c r="H11" s="123">
        <f>(C11*D11+E11+F11+G11)*1.2</f>
        <v>25767</v>
      </c>
      <c r="I11" s="128"/>
      <c r="J11" s="124"/>
      <c r="K11" s="124"/>
      <c r="L11" s="85"/>
      <c r="M11" s="125"/>
      <c r="N11" s="125"/>
      <c r="O11" s="125"/>
    </row>
    <row r="12" spans="1:15" ht="17.25" customHeight="1" x14ac:dyDescent="0.25">
      <c r="A12" s="120">
        <v>13</v>
      </c>
      <c r="B12" s="121" t="s">
        <v>120</v>
      </c>
      <c r="C12" s="122">
        <v>1</v>
      </c>
      <c r="D12" s="126">
        <v>10000</v>
      </c>
      <c r="E12" s="123"/>
      <c r="F12" s="123">
        <f t="shared" si="0"/>
        <v>2020.0000000000002</v>
      </c>
      <c r="G12" s="123">
        <f t="shared" si="1"/>
        <v>250</v>
      </c>
      <c r="H12" s="123">
        <f>C12*D12+E12+F12+G12</f>
        <v>12270</v>
      </c>
      <c r="I12" s="128"/>
      <c r="J12" s="124"/>
      <c r="K12" s="124"/>
      <c r="L12" s="85"/>
      <c r="M12" s="125"/>
      <c r="N12" s="125"/>
      <c r="O12" s="125"/>
    </row>
    <row r="13" spans="1:15" ht="18" customHeight="1" x14ac:dyDescent="0.25">
      <c r="A13" s="120">
        <v>14</v>
      </c>
      <c r="B13" s="121" t="s">
        <v>105</v>
      </c>
      <c r="C13" s="122">
        <v>1</v>
      </c>
      <c r="D13" s="126">
        <v>23000</v>
      </c>
      <c r="E13" s="123">
        <f>D13*C13/12</f>
        <v>1916.6666666666667</v>
      </c>
      <c r="F13" s="123">
        <f t="shared" si="0"/>
        <v>4646</v>
      </c>
      <c r="G13" s="123">
        <f t="shared" si="1"/>
        <v>575</v>
      </c>
      <c r="H13" s="123">
        <f>C13*D13+E13+F13+G13</f>
        <v>30137.666666666668</v>
      </c>
      <c r="I13" s="129" t="s">
        <v>106</v>
      </c>
      <c r="J13" s="124"/>
      <c r="K13" s="124"/>
      <c r="L13" s="85"/>
      <c r="M13" s="125"/>
      <c r="N13" s="125"/>
      <c r="O13" s="125"/>
    </row>
    <row r="14" spans="1:15" ht="15.75" customHeight="1" x14ac:dyDescent="0.25">
      <c r="A14" s="131"/>
      <c r="B14" s="132" t="s">
        <v>107</v>
      </c>
      <c r="C14" s="133">
        <f>SUM(C4:C13)</f>
        <v>13</v>
      </c>
      <c r="D14" s="134"/>
      <c r="E14" s="134"/>
      <c r="F14" s="135">
        <f>SUM(F4:F13)</f>
        <v>40299</v>
      </c>
      <c r="G14" s="135">
        <f>SUM(G4:G13)</f>
        <v>4987.5</v>
      </c>
      <c r="H14" s="136">
        <f>SUM(H4:H13)</f>
        <v>250997.66666666666</v>
      </c>
      <c r="I14" s="137"/>
      <c r="J14" s="124"/>
      <c r="K14" s="85"/>
      <c r="L14" s="85"/>
      <c r="M14" s="85"/>
      <c r="N14" s="85"/>
      <c r="O14" s="130"/>
    </row>
    <row r="16" spans="1:15" ht="12.75" customHeight="1" x14ac:dyDescent="0.2"/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scale="74" firstPageNumber="0" orientation="portrait" horizontalDpi="300" verticalDpi="300" r:id="rId1"/>
  <headerFooter alignWithMargins="0">
    <oddFooter>&amp;C&amp;"Times New Roman,Обычный"&amp;18ООО "Дианик-Эстейт"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Схема гараж</vt:lpstr>
      <vt:lpstr>Схема</vt:lpstr>
      <vt:lpstr>Смета расходов</vt:lpstr>
      <vt:lpstr>Персонал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Yury</cp:lastModifiedBy>
  <cp:lastPrinted>2015-05-08T14:09:39Z</cp:lastPrinted>
  <dcterms:created xsi:type="dcterms:W3CDTF">2018-10-05T22:11:50Z</dcterms:created>
  <dcterms:modified xsi:type="dcterms:W3CDTF">2018-10-05T22:11:53Z</dcterms:modified>
</cp:coreProperties>
</file>